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dronw\AppData\Local\Microsoft\Windows\INetCache\Content.Outlook\4FAT6GR3\"/>
    </mc:Choice>
  </mc:AlternateContent>
  <xr:revisionPtr revIDLastSave="0" documentId="13_ncr:1_{E22A3739-7C84-4FC2-99FB-54F4A6894700}" xr6:coauthVersionLast="36" xr6:coauthVersionMax="36" xr10:uidLastSave="{00000000-0000-0000-0000-000000000000}"/>
  <bookViews>
    <workbookView xWindow="0" yWindow="0" windowWidth="19200" windowHeight="6930" xr2:uid="{6C536496-8EEB-4EF2-902C-EF367A78540A}"/>
  </bookViews>
  <sheets>
    <sheet name="Indicators" sheetId="2" r:id="rId1"/>
  </sheets>
  <definedNames>
    <definedName name="_xlnm.Print_Area" localSheetId="0">Indicators!$A$1:$P$44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  <c r="J50" i="2"/>
  <c r="I50" i="2"/>
  <c r="H50" i="2"/>
  <c r="G50" i="2"/>
  <c r="F50" i="2"/>
  <c r="E50" i="2"/>
  <c r="N50" i="2"/>
  <c r="M50" i="2"/>
  <c r="L50" i="2"/>
  <c r="P50" i="2"/>
  <c r="O50" i="2"/>
  <c r="D50" i="2"/>
  <c r="C50" i="2"/>
  <c r="K45" i="2" l="1"/>
  <c r="K40" i="2"/>
  <c r="K35" i="2"/>
  <c r="K25" i="2"/>
  <c r="K30" i="2"/>
  <c r="J45" i="2"/>
  <c r="I45" i="2"/>
  <c r="J40" i="2"/>
  <c r="I40" i="2"/>
  <c r="J35" i="2"/>
  <c r="I35" i="2"/>
  <c r="J30" i="2"/>
  <c r="I30" i="2"/>
  <c r="J25" i="2"/>
  <c r="I25" i="2"/>
  <c r="J20" i="2"/>
  <c r="I20" i="2"/>
  <c r="J15" i="2"/>
  <c r="I15" i="2"/>
  <c r="H47" i="2" l="1"/>
  <c r="G47" i="2"/>
  <c r="F47" i="2"/>
  <c r="E47" i="2"/>
  <c r="F46" i="2" l="1"/>
  <c r="G46" i="2"/>
  <c r="E46" i="2"/>
  <c r="P45" i="2" l="1"/>
  <c r="O45" i="2"/>
  <c r="N45" i="2"/>
  <c r="M45" i="2"/>
  <c r="L45" i="2"/>
  <c r="P40" i="2" l="1"/>
  <c r="O40" i="2"/>
  <c r="N40" i="2"/>
  <c r="M40" i="2"/>
  <c r="L40" i="2"/>
  <c r="P35" i="2"/>
  <c r="O35" i="2"/>
  <c r="N35" i="2"/>
  <c r="M35" i="2"/>
  <c r="L35" i="2"/>
  <c r="P30" i="2"/>
  <c r="O30" i="2"/>
  <c r="N30" i="2"/>
  <c r="M30" i="2"/>
  <c r="L30" i="2"/>
  <c r="P25" i="2"/>
  <c r="O25" i="2"/>
  <c r="N25" i="2"/>
  <c r="M25" i="2"/>
  <c r="L25" i="2"/>
  <c r="M20" i="2"/>
  <c r="L20" i="2"/>
  <c r="M15" i="2"/>
  <c r="L15" i="2"/>
  <c r="D45" i="2"/>
  <c r="C45" i="2"/>
  <c r="D40" i="2"/>
  <c r="C40" i="2"/>
  <c r="D35" i="2"/>
  <c r="C35" i="2"/>
  <c r="D30" i="2"/>
  <c r="C30" i="2"/>
  <c r="D25" i="2"/>
  <c r="C25" i="2"/>
  <c r="D20" i="2"/>
  <c r="C20" i="2"/>
  <c r="D15" i="2"/>
  <c r="C15" i="2"/>
</calcChain>
</file>

<file path=xl/sharedStrings.xml><?xml version="1.0" encoding="utf-8"?>
<sst xmlns="http://schemas.openxmlformats.org/spreadsheetml/2006/main" count="23" uniqueCount="21">
  <si>
    <t>Volume of payments via payment devices</t>
  </si>
  <si>
    <t>Volume</t>
  </si>
  <si>
    <t>Value</t>
  </si>
  <si>
    <t>PAYMENT SYSTEMS</t>
  </si>
  <si>
    <t>% of utility bills paid via paper based (cheque and cash</t>
  </si>
  <si>
    <t>% of utility bills paid digitally (debit card, credit card and Pre-Paid)</t>
  </si>
  <si>
    <t>Volume 
(in millions)</t>
  </si>
  <si>
    <t>Value 
(J$ billions)</t>
  </si>
  <si>
    <t>Period</t>
  </si>
  <si>
    <t>DTI Credit to MSMEs/GDP (%)</t>
  </si>
  <si>
    <t>DTI Private Sector Credit/GDP (%)</t>
  </si>
  <si>
    <t>DTI Credit/GDP (%)</t>
  </si>
  <si>
    <t>DTI Number of New Mortgage Accounts</t>
  </si>
  <si>
    <t>DTI Value of New Mortgages (JMD-BN)</t>
  </si>
  <si>
    <t>DTI CREDIT</t>
  </si>
  <si>
    <t>BANKING (DTIs Only)</t>
  </si>
  <si>
    <t># of savings accounts (Millions)</t>
  </si>
  <si>
    <t>#  of loan accounts ('000)</t>
  </si>
  <si>
    <t>% of dormant accounts</t>
  </si>
  <si>
    <t>*Year to Date</t>
  </si>
  <si>
    <t>*2022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</si>
</sst>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Yu Gothic"/>
      <family val="2"/>
    </font>
    <font>
      <b/>
      <sz val="10"/>
      <color theme="1"/>
      <name val="Yu Gothic"/>
      <family val="2"/>
    </font>
    <font>
      <b/>
      <sz val="16"/>
      <color theme="1"/>
      <name val="Yu Gothic"/>
      <family val="2"/>
    </font>
    <font>
      <sz val="9"/>
      <color theme="1"/>
      <name val="Yu Gothic"/>
      <family val="2"/>
    </font>
    <font>
      <b/>
      <sz val="9"/>
      <color theme="1"/>
      <name val="Yu Gothic"/>
      <family val="2"/>
    </font>
    <font>
      <b/>
      <sz val="28"/>
      <color theme="0"/>
      <name val="Yu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3" xfId="0" applyFont="1" applyFill="1" applyBorder="1"/>
    <xf numFmtId="164" fontId="4" fillId="0" borderId="9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4" xfId="0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" xfId="0" applyFont="1" applyFill="1" applyBorder="1"/>
    <xf numFmtId="3" fontId="1" fillId="0" borderId="1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7" fontId="4" fillId="0" borderId="8" xfId="0" applyNumberFormat="1" applyFont="1" applyFill="1" applyBorder="1"/>
    <xf numFmtId="17" fontId="4" fillId="0" borderId="9" xfId="0" applyNumberFormat="1" applyFont="1" applyFill="1" applyBorder="1"/>
    <xf numFmtId="17" fontId="4" fillId="0" borderId="1" xfId="0" applyNumberFormat="1" applyFont="1" applyFill="1" applyBorder="1"/>
    <xf numFmtId="0" fontId="1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 applyBorder="1" applyAlignment="1"/>
    <xf numFmtId="1" fontId="5" fillId="2" borderId="8" xfId="0" applyNumberFormat="1" applyFont="1" applyFill="1" applyBorder="1"/>
    <xf numFmtId="164" fontId="5" fillId="2" borderId="8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/>
    <xf numFmtId="1" fontId="5" fillId="2" borderId="5" xfId="0" applyNumberFormat="1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7" fontId="1" fillId="0" borderId="0" xfId="0" applyNumberFormat="1" applyFont="1" applyFill="1"/>
    <xf numFmtId="3" fontId="1" fillId="0" borderId="0" xfId="0" applyNumberFormat="1" applyFont="1" applyFill="1"/>
    <xf numFmtId="164" fontId="1" fillId="0" borderId="0" xfId="0" applyNumberFormat="1" applyFont="1" applyFill="1"/>
    <xf numFmtId="1" fontId="5" fillId="2" borderId="5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171450</xdr:rowOff>
    </xdr:from>
    <xdr:to>
      <xdr:col>16</xdr:col>
      <xdr:colOff>9524</xdr:colOff>
      <xdr:row>3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17B73E-C337-40AA-8EF3-EB5FBD8AFF24}"/>
            </a:ext>
          </a:extLst>
        </xdr:cNvPr>
        <xdr:cNvSpPr txBox="1"/>
      </xdr:nvSpPr>
      <xdr:spPr>
        <a:xfrm>
          <a:off x="609599" y="590550"/>
          <a:ext cx="10887075" cy="504825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JM" sz="2400" b="1">
              <a:latin typeface="Yu Gothic UI" panose="020B0500000000000000" pitchFamily="34" charset="-128"/>
              <a:ea typeface="Yu Gothic UI" panose="020B0500000000000000" pitchFamily="34" charset="-128"/>
            </a:rPr>
            <a:t>	</a:t>
          </a:r>
          <a:r>
            <a:rPr lang="en-JM" sz="2400" b="1">
              <a:solidFill>
                <a:schemeClr val="bg1"/>
              </a:solidFill>
              <a:latin typeface="Century Schoolbook" panose="02040604050505020304" pitchFamily="18" charset="0"/>
              <a:ea typeface="Yu Gothic UI" panose="020B0500000000000000" pitchFamily="34" charset="-128"/>
            </a:rPr>
            <a:t>FINANCIAL INCLUSION STRATEGY</a:t>
          </a:r>
          <a:r>
            <a:rPr lang="en-JM" sz="2400" b="1" baseline="0">
              <a:solidFill>
                <a:schemeClr val="bg1"/>
              </a:solidFill>
              <a:latin typeface="Century Schoolbook" panose="02040604050505020304" pitchFamily="18" charset="0"/>
              <a:ea typeface="Yu Gothic UI" panose="020B0500000000000000" pitchFamily="34" charset="-128"/>
            </a:rPr>
            <a:t> </a:t>
          </a:r>
          <a:r>
            <a:rPr lang="en-JM" sz="2400" b="1" baseline="0">
              <a:solidFill>
                <a:schemeClr val="accent4">
                  <a:lumMod val="60000"/>
                  <a:lumOff val="40000"/>
                </a:schemeClr>
              </a:solidFill>
              <a:latin typeface="Century Schoolbook" panose="02040604050505020304" pitchFamily="18" charset="0"/>
              <a:ea typeface="Yu Gothic UI" panose="020B0500000000000000" pitchFamily="34" charset="-128"/>
            </a:rPr>
            <a:t>IMPACT INDICATORS</a:t>
          </a:r>
          <a:endParaRPr lang="en-JM" sz="2400" b="1">
            <a:solidFill>
              <a:schemeClr val="accent4">
                <a:lumMod val="60000"/>
                <a:lumOff val="40000"/>
              </a:schemeClr>
            </a:solidFill>
            <a:latin typeface="Century Schoolbook" panose="02040604050505020304" pitchFamily="18" charset="0"/>
            <a:ea typeface="Yu Gothic UI" panose="020B0500000000000000" pitchFamily="34" charset="-128"/>
          </a:endParaRPr>
        </a:p>
      </xdr:txBody>
    </xdr:sp>
    <xdr:clientData/>
  </xdr:twoCellAnchor>
  <xdr:twoCellAnchor editAs="oneCell">
    <xdr:from>
      <xdr:col>1</xdr:col>
      <xdr:colOff>98425</xdr:colOff>
      <xdr:row>1</xdr:row>
      <xdr:rowOff>114300</xdr:rowOff>
    </xdr:from>
    <xdr:to>
      <xdr:col>2</xdr:col>
      <xdr:colOff>230213</xdr:colOff>
      <xdr:row>4</xdr:row>
      <xdr:rowOff>173098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1B1A04-0289-4C38-9109-76DCF69F5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" y="323850"/>
          <a:ext cx="741388" cy="1026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A260C-3A9D-4817-B556-3B004FB8B3B2}">
  <dimension ref="B3:Z52"/>
  <sheetViews>
    <sheetView showGridLines="0" tabSelected="1" zoomScale="71" zoomScaleNormal="60" zoomScaleSheetLayoutView="85" workbookViewId="0">
      <pane xSplit="2" ySplit="10" topLeftCell="C38" activePane="bottomRight" state="frozen"/>
      <selection pane="topRight" activeCell="C1" sqref="C1"/>
      <selection pane="bottomLeft" activeCell="A11" sqref="A11"/>
      <selection pane="bottomRight" activeCell="K62" sqref="K62"/>
    </sheetView>
  </sheetViews>
  <sheetFormatPr defaultColWidth="9.140625" defaultRowHeight="16.5" x14ac:dyDescent="0.35"/>
  <cols>
    <col min="1" max="1" width="4.28515625" style="29" customWidth="1"/>
    <col min="2" max="2" width="9.140625" style="29"/>
    <col min="3" max="16" width="14" style="29" customWidth="1"/>
    <col min="17" max="16384" width="9.140625" style="29"/>
  </cols>
  <sheetData>
    <row r="3" spans="2:19" ht="44.25" customHeight="1" x14ac:dyDescent="0.9">
      <c r="C3" s="31"/>
    </row>
    <row r="7" spans="2:19" ht="17.25" thickBot="1" x14ac:dyDescent="0.4"/>
    <row r="8" spans="2:19" ht="26.25" thickBot="1" x14ac:dyDescent="0.55000000000000004">
      <c r="C8" s="57" t="s">
        <v>3</v>
      </c>
      <c r="D8" s="58"/>
      <c r="E8" s="58"/>
      <c r="F8" s="58"/>
      <c r="G8" s="58"/>
      <c r="H8" s="59"/>
      <c r="I8" s="57" t="s">
        <v>15</v>
      </c>
      <c r="J8" s="58"/>
      <c r="K8" s="59"/>
      <c r="L8" s="57" t="s">
        <v>14</v>
      </c>
      <c r="M8" s="58"/>
      <c r="N8" s="58"/>
      <c r="O8" s="58"/>
      <c r="P8" s="59"/>
      <c r="Q8" s="32"/>
    </row>
    <row r="9" spans="2:19" ht="74.25" customHeight="1" thickBot="1" x14ac:dyDescent="0.4">
      <c r="B9" s="30"/>
      <c r="C9" s="55" t="s">
        <v>0</v>
      </c>
      <c r="D9" s="56"/>
      <c r="E9" s="55" t="s">
        <v>4</v>
      </c>
      <c r="F9" s="56"/>
      <c r="G9" s="55" t="s">
        <v>5</v>
      </c>
      <c r="H9" s="56"/>
      <c r="I9" s="60" t="s">
        <v>16</v>
      </c>
      <c r="J9" s="62" t="s">
        <v>17</v>
      </c>
      <c r="K9" s="53" t="s">
        <v>18</v>
      </c>
      <c r="L9" s="60" t="s">
        <v>11</v>
      </c>
      <c r="M9" s="62" t="s">
        <v>10</v>
      </c>
      <c r="N9" s="62" t="s">
        <v>9</v>
      </c>
      <c r="O9" s="62" t="s">
        <v>12</v>
      </c>
      <c r="P9" s="53" t="s">
        <v>13</v>
      </c>
    </row>
    <row r="10" spans="2:19" ht="32.25" thickBot="1" x14ac:dyDescent="0.4">
      <c r="B10" s="25" t="s">
        <v>8</v>
      </c>
      <c r="C10" s="1" t="s">
        <v>6</v>
      </c>
      <c r="D10" s="2" t="s">
        <v>7</v>
      </c>
      <c r="E10" s="1" t="s">
        <v>1</v>
      </c>
      <c r="F10" s="2" t="s">
        <v>2</v>
      </c>
      <c r="G10" s="3" t="s">
        <v>1</v>
      </c>
      <c r="H10" s="2" t="s">
        <v>2</v>
      </c>
      <c r="I10" s="61"/>
      <c r="J10" s="63"/>
      <c r="K10" s="54"/>
      <c r="L10" s="61"/>
      <c r="M10" s="63"/>
      <c r="N10" s="63"/>
      <c r="O10" s="63"/>
      <c r="P10" s="54"/>
    </row>
    <row r="11" spans="2:19" x14ac:dyDescent="0.35">
      <c r="B11" s="26">
        <v>42064</v>
      </c>
      <c r="C11" s="4">
        <v>20.439672999999999</v>
      </c>
      <c r="D11" s="5">
        <v>196.31501184217331</v>
      </c>
      <c r="E11" s="4">
        <v>65.230712010414109</v>
      </c>
      <c r="F11" s="5">
        <v>48.504666186090866</v>
      </c>
      <c r="G11" s="6">
        <v>34.769287989585898</v>
      </c>
      <c r="H11" s="5">
        <v>51.495333813909127</v>
      </c>
      <c r="I11" s="6">
        <v>3.8427340000000001</v>
      </c>
      <c r="J11" s="6">
        <v>493.27800000000002</v>
      </c>
      <c r="K11" s="6"/>
      <c r="L11" s="4">
        <v>31.924895306978414</v>
      </c>
      <c r="M11" s="6">
        <v>27.917761048033462</v>
      </c>
      <c r="N11" s="6"/>
      <c r="O11" s="7"/>
      <c r="P11" s="8"/>
      <c r="S11" s="51"/>
    </row>
    <row r="12" spans="2:19" x14ac:dyDescent="0.35">
      <c r="B12" s="26">
        <v>42156</v>
      </c>
      <c r="C12" s="4">
        <v>20.846658999999999</v>
      </c>
      <c r="D12" s="5">
        <v>203.21206531664396</v>
      </c>
      <c r="E12" s="4">
        <v>64.838687790480705</v>
      </c>
      <c r="F12" s="5">
        <v>48.169167817994932</v>
      </c>
      <c r="G12" s="6">
        <v>35.161312209519288</v>
      </c>
      <c r="H12" s="5">
        <v>51.830832182005061</v>
      </c>
      <c r="I12" s="6">
        <v>3.5236350000000001</v>
      </c>
      <c r="J12" s="6">
        <v>495.71199999999999</v>
      </c>
      <c r="K12" s="6"/>
      <c r="L12" s="4">
        <v>31.790569397769431</v>
      </c>
      <c r="M12" s="6">
        <v>27.927214626481973</v>
      </c>
      <c r="N12" s="6"/>
      <c r="O12" s="7"/>
      <c r="P12" s="8"/>
      <c r="S12" s="51"/>
    </row>
    <row r="13" spans="2:19" x14ac:dyDescent="0.35">
      <c r="B13" s="26">
        <v>42248</v>
      </c>
      <c r="C13" s="4">
        <v>21.622325</v>
      </c>
      <c r="D13" s="5">
        <v>219.94214005584035</v>
      </c>
      <c r="E13" s="4">
        <v>63.904160856114679</v>
      </c>
      <c r="F13" s="5">
        <v>47.459138535613064</v>
      </c>
      <c r="G13" s="6">
        <v>36.095839143885321</v>
      </c>
      <c r="H13" s="5">
        <v>52.540861464386921</v>
      </c>
      <c r="I13" s="6">
        <v>3.4946480000000002</v>
      </c>
      <c r="J13" s="6">
        <v>509.54199999999997</v>
      </c>
      <c r="K13" s="6"/>
      <c r="L13" s="4">
        <v>32.624319440429304</v>
      </c>
      <c r="M13" s="6">
        <v>28.557817844602202</v>
      </c>
      <c r="N13" s="6"/>
      <c r="O13" s="7"/>
      <c r="P13" s="8"/>
      <c r="S13" s="51"/>
    </row>
    <row r="14" spans="2:19" ht="17.25" thickBot="1" x14ac:dyDescent="0.4">
      <c r="B14" s="27">
        <v>42339</v>
      </c>
      <c r="C14" s="9">
        <v>23.142852999999999</v>
      </c>
      <c r="D14" s="10">
        <v>247.25563022465587</v>
      </c>
      <c r="E14" s="9">
        <v>62.123525273261336</v>
      </c>
      <c r="F14" s="10">
        <v>44.878727853018141</v>
      </c>
      <c r="G14" s="11">
        <v>37.876474726738657</v>
      </c>
      <c r="H14" s="10">
        <v>55.121272146981845</v>
      </c>
      <c r="I14" s="11">
        <v>3.52197</v>
      </c>
      <c r="J14" s="11">
        <v>506.28100000000001</v>
      </c>
      <c r="K14" s="11"/>
      <c r="L14" s="9">
        <v>32.780378978593603</v>
      </c>
      <c r="M14" s="11">
        <v>28.994902080112219</v>
      </c>
      <c r="N14" s="11"/>
      <c r="O14" s="12"/>
      <c r="P14" s="13"/>
      <c r="S14" s="51"/>
    </row>
    <row r="15" spans="2:19" ht="17.25" thickBot="1" x14ac:dyDescent="0.4">
      <c r="B15" s="33">
        <v>2015</v>
      </c>
      <c r="C15" s="44">
        <f>SUM(C11:C14)</f>
        <v>86.051510000000007</v>
      </c>
      <c r="D15" s="43">
        <f>SUM(D11:D14)</f>
        <v>866.72484743931352</v>
      </c>
      <c r="E15" s="34">
        <v>63.992257591981797</v>
      </c>
      <c r="F15" s="35">
        <v>47.217891592341878</v>
      </c>
      <c r="G15" s="36">
        <v>36.007742408018203</v>
      </c>
      <c r="H15" s="35">
        <v>52.782108407658114</v>
      </c>
      <c r="I15" s="36">
        <f>I14</f>
        <v>3.52197</v>
      </c>
      <c r="J15" s="36">
        <f>J14</f>
        <v>506.28100000000001</v>
      </c>
      <c r="K15" s="36"/>
      <c r="L15" s="34">
        <f>L14</f>
        <v>32.780378978593603</v>
      </c>
      <c r="M15" s="36">
        <f>M14</f>
        <v>28.994902080112219</v>
      </c>
      <c r="N15" s="36"/>
      <c r="O15" s="37"/>
      <c r="P15" s="38"/>
      <c r="S15" s="51"/>
    </row>
    <row r="16" spans="2:19" x14ac:dyDescent="0.35">
      <c r="B16" s="28">
        <v>42430</v>
      </c>
      <c r="C16" s="14">
        <v>22.633099000000001</v>
      </c>
      <c r="D16" s="15">
        <v>235.57568317434414</v>
      </c>
      <c r="E16" s="14">
        <v>61.836117610723676</v>
      </c>
      <c r="F16" s="15">
        <v>44.446399805020029</v>
      </c>
      <c r="G16" s="16">
        <v>38.163882389276331</v>
      </c>
      <c r="H16" s="15">
        <v>55.553600194979978</v>
      </c>
      <c r="I16" s="16">
        <v>3.5553439999999998</v>
      </c>
      <c r="J16" s="16">
        <v>514.10699999999997</v>
      </c>
      <c r="K16" s="16"/>
      <c r="L16" s="14">
        <v>32.95060008166935</v>
      </c>
      <c r="M16" s="16">
        <v>28.798182679460876</v>
      </c>
      <c r="N16" s="16"/>
      <c r="O16" s="17"/>
      <c r="P16" s="18"/>
      <c r="S16" s="51"/>
    </row>
    <row r="17" spans="2:19" x14ac:dyDescent="0.35">
      <c r="B17" s="26">
        <v>42522</v>
      </c>
      <c r="C17" s="4">
        <v>23.738486999999999</v>
      </c>
      <c r="D17" s="5">
        <v>261.7154245180111</v>
      </c>
      <c r="E17" s="4">
        <v>61.8459938308213</v>
      </c>
      <c r="F17" s="5">
        <v>41.482190993422726</v>
      </c>
      <c r="G17" s="6">
        <v>38.154006169178693</v>
      </c>
      <c r="H17" s="5">
        <v>58.517809006577274</v>
      </c>
      <c r="I17" s="6">
        <v>3.6076959999999998</v>
      </c>
      <c r="J17" s="6">
        <v>514.16499999999996</v>
      </c>
      <c r="K17" s="6"/>
      <c r="L17" s="4">
        <v>35.526926656930414</v>
      </c>
      <c r="M17" s="6">
        <v>29.80784748067537</v>
      </c>
      <c r="N17" s="6"/>
      <c r="O17" s="7"/>
      <c r="P17" s="8"/>
      <c r="S17" s="51"/>
    </row>
    <row r="18" spans="2:19" x14ac:dyDescent="0.35">
      <c r="B18" s="26">
        <v>42614</v>
      </c>
      <c r="C18" s="4">
        <v>25.054418999999999</v>
      </c>
      <c r="D18" s="5">
        <v>286.46855157411181</v>
      </c>
      <c r="E18" s="4">
        <v>60.726663871277417</v>
      </c>
      <c r="F18" s="5">
        <v>41.484045837292008</v>
      </c>
      <c r="G18" s="6">
        <v>39.273336128722583</v>
      </c>
      <c r="H18" s="5">
        <v>58.515954162708006</v>
      </c>
      <c r="I18" s="6">
        <v>3.6289419999999999</v>
      </c>
      <c r="J18" s="6">
        <v>511.86200000000002</v>
      </c>
      <c r="K18" s="6"/>
      <c r="L18" s="4">
        <v>36.197257643499711</v>
      </c>
      <c r="M18" s="6">
        <v>30.448535709725832</v>
      </c>
      <c r="N18" s="6"/>
      <c r="O18" s="7"/>
      <c r="P18" s="8"/>
      <c r="S18" s="51"/>
    </row>
    <row r="19" spans="2:19" ht="17.25" thickBot="1" x14ac:dyDescent="0.4">
      <c r="B19" s="27">
        <v>42705</v>
      </c>
      <c r="C19" s="9">
        <v>25.569372999999999</v>
      </c>
      <c r="D19" s="10">
        <v>295.90097290549244</v>
      </c>
      <c r="E19" s="9">
        <v>60.299957451253881</v>
      </c>
      <c r="F19" s="10">
        <v>40.227169999732205</v>
      </c>
      <c r="G19" s="11">
        <v>39.700042548746111</v>
      </c>
      <c r="H19" s="10">
        <v>59.772830000267795</v>
      </c>
      <c r="I19" s="11">
        <v>3.6811780000000001</v>
      </c>
      <c r="J19" s="11">
        <v>540.73599999999999</v>
      </c>
      <c r="K19" s="11"/>
      <c r="L19" s="9">
        <v>36.522986040089137</v>
      </c>
      <c r="M19" s="11">
        <v>31.18126295317154</v>
      </c>
      <c r="N19" s="11"/>
      <c r="O19" s="12"/>
      <c r="P19" s="13"/>
      <c r="S19" s="51"/>
    </row>
    <row r="20" spans="2:19" ht="17.25" thickBot="1" x14ac:dyDescent="0.4">
      <c r="B20" s="33">
        <v>2016</v>
      </c>
      <c r="C20" s="44">
        <f>SUM(C16:C19)</f>
        <v>96.995378000000002</v>
      </c>
      <c r="D20" s="43">
        <f>SUM(D16:D19)</f>
        <v>1079.6606321719594</v>
      </c>
      <c r="E20" s="34">
        <v>61.171615447892002</v>
      </c>
      <c r="F20" s="35">
        <v>41.814855069717339</v>
      </c>
      <c r="G20" s="36">
        <v>38.828384552107991</v>
      </c>
      <c r="H20" s="35">
        <v>58.185144930282661</v>
      </c>
      <c r="I20" s="36">
        <f t="shared" ref="I20:J20" si="0">I19</f>
        <v>3.6811780000000001</v>
      </c>
      <c r="J20" s="36">
        <f t="shared" si="0"/>
        <v>540.73599999999999</v>
      </c>
      <c r="K20" s="36"/>
      <c r="L20" s="34">
        <f>L19</f>
        <v>36.522986040089137</v>
      </c>
      <c r="M20" s="36">
        <f>M19</f>
        <v>31.18126295317154</v>
      </c>
      <c r="N20" s="36"/>
      <c r="O20" s="37"/>
      <c r="P20" s="38"/>
      <c r="S20" s="51"/>
    </row>
    <row r="21" spans="2:19" x14ac:dyDescent="0.35">
      <c r="B21" s="28">
        <v>42795</v>
      </c>
      <c r="C21" s="14">
        <v>25.583884999999999</v>
      </c>
      <c r="D21" s="15">
        <v>313.01223640351532</v>
      </c>
      <c r="E21" s="14">
        <v>59.880025017000889</v>
      </c>
      <c r="F21" s="15">
        <v>39.608564384825598</v>
      </c>
      <c r="G21" s="16">
        <v>40.119974982999103</v>
      </c>
      <c r="H21" s="15">
        <v>60.391435615174395</v>
      </c>
      <c r="I21" s="16">
        <v>3.677886</v>
      </c>
      <c r="J21" s="16">
        <v>483.709</v>
      </c>
      <c r="K21" s="16">
        <v>22.785986762184805</v>
      </c>
      <c r="L21" s="14">
        <v>36.809577857887838</v>
      </c>
      <c r="M21" s="16">
        <v>31.437071656025463</v>
      </c>
      <c r="N21" s="16">
        <v>4.3289852699167044</v>
      </c>
      <c r="O21" s="19">
        <v>729</v>
      </c>
      <c r="P21" s="20">
        <v>5.8621400000000001</v>
      </c>
      <c r="S21" s="51"/>
    </row>
    <row r="22" spans="2:19" x14ac:dyDescent="0.35">
      <c r="B22" s="26">
        <v>42887</v>
      </c>
      <c r="C22" s="4">
        <v>25.322807999999998</v>
      </c>
      <c r="D22" s="5">
        <v>309.93403270405997</v>
      </c>
      <c r="E22" s="4">
        <v>57.219945385776128</v>
      </c>
      <c r="F22" s="5">
        <v>41.243955827667676</v>
      </c>
      <c r="G22" s="6">
        <v>42.780054614223879</v>
      </c>
      <c r="H22" s="5">
        <v>58.756044172332309</v>
      </c>
      <c r="I22" s="6">
        <v>3.7232509999999999</v>
      </c>
      <c r="J22" s="6">
        <v>378.25599999999997</v>
      </c>
      <c r="K22" s="6">
        <v>22.043112224672463</v>
      </c>
      <c r="L22" s="4">
        <v>36.843097212456598</v>
      </c>
      <c r="M22" s="6">
        <v>31.613119382676491</v>
      </c>
      <c r="N22" s="6">
        <v>3.912467561446225</v>
      </c>
      <c r="O22" s="21">
        <v>646</v>
      </c>
      <c r="P22" s="22">
        <v>6.3478509999999995</v>
      </c>
      <c r="S22" s="51"/>
    </row>
    <row r="23" spans="2:19" x14ac:dyDescent="0.35">
      <c r="B23" s="26">
        <v>42979</v>
      </c>
      <c r="C23" s="4">
        <v>25.849829</v>
      </c>
      <c r="D23" s="5">
        <v>335.91459892360001</v>
      </c>
      <c r="E23" s="4">
        <v>55.116340677107232</v>
      </c>
      <c r="F23" s="5">
        <v>42.982495122119914</v>
      </c>
      <c r="G23" s="6">
        <v>44.883659322892768</v>
      </c>
      <c r="H23" s="5">
        <v>57.017504877880086</v>
      </c>
      <c r="I23" s="6">
        <v>3.6102660000000002</v>
      </c>
      <c r="J23" s="6">
        <v>480.21</v>
      </c>
      <c r="K23" s="6">
        <v>23.438096073663921</v>
      </c>
      <c r="L23" s="4">
        <v>37.287094909222802</v>
      </c>
      <c r="M23" s="6">
        <v>32.201530143230691</v>
      </c>
      <c r="N23" s="6">
        <v>3.9780183579429509</v>
      </c>
      <c r="O23" s="21">
        <v>645</v>
      </c>
      <c r="P23" s="22">
        <v>6.6750810000000005</v>
      </c>
      <c r="S23" s="51"/>
    </row>
    <row r="24" spans="2:19" ht="17.25" thickBot="1" x14ac:dyDescent="0.4">
      <c r="B24" s="27">
        <v>43070</v>
      </c>
      <c r="C24" s="9">
        <v>25.938865</v>
      </c>
      <c r="D24" s="10">
        <v>361.54230951634003</v>
      </c>
      <c r="E24" s="9">
        <v>54.079003570808602</v>
      </c>
      <c r="F24" s="10">
        <v>42.773771663738856</v>
      </c>
      <c r="G24" s="11">
        <v>45.920996429191391</v>
      </c>
      <c r="H24" s="10">
        <v>57.22622833626113</v>
      </c>
      <c r="I24" s="11">
        <v>3.498812</v>
      </c>
      <c r="J24" s="11">
        <v>482.86500000000001</v>
      </c>
      <c r="K24" s="11">
        <v>23.735869621750211</v>
      </c>
      <c r="L24" s="9">
        <v>36.37053468877123</v>
      </c>
      <c r="M24" s="11">
        <v>32.994002435760137</v>
      </c>
      <c r="N24" s="11">
        <v>3.8394250787380226</v>
      </c>
      <c r="O24" s="23">
        <v>758</v>
      </c>
      <c r="P24" s="24">
        <v>7.4641360000000008</v>
      </c>
      <c r="S24" s="51"/>
    </row>
    <row r="25" spans="2:19" ht="17.25" thickBot="1" x14ac:dyDescent="0.4">
      <c r="B25" s="33">
        <v>2017</v>
      </c>
      <c r="C25" s="44">
        <f>SUM(C21:C24)</f>
        <v>102.69538699999998</v>
      </c>
      <c r="D25" s="43">
        <f>SUM(D21:D24)</f>
        <v>1320.4031775475153</v>
      </c>
      <c r="E25" s="34">
        <v>56.53676341824665</v>
      </c>
      <c r="F25" s="35">
        <v>41.579706531314983</v>
      </c>
      <c r="G25" s="36">
        <v>43.463236581753357</v>
      </c>
      <c r="H25" s="35">
        <v>58.420293468685017</v>
      </c>
      <c r="I25" s="36">
        <f t="shared" ref="I25:J25" si="1">I24</f>
        <v>3.498812</v>
      </c>
      <c r="J25" s="36">
        <f t="shared" si="1"/>
        <v>482.86500000000001</v>
      </c>
      <c r="K25" s="36">
        <f>K24</f>
        <v>23.735869621750211</v>
      </c>
      <c r="L25" s="34">
        <f>L24</f>
        <v>36.37053468877123</v>
      </c>
      <c r="M25" s="36">
        <f>M24</f>
        <v>32.994002435760137</v>
      </c>
      <c r="N25" s="36">
        <f t="shared" ref="N25" si="2">N24</f>
        <v>3.8394250787380226</v>
      </c>
      <c r="O25" s="45">
        <f t="shared" ref="O25:P25" si="3">SUM(O21:O24)</f>
        <v>2778</v>
      </c>
      <c r="P25" s="46">
        <f t="shared" si="3"/>
        <v>26.349208000000001</v>
      </c>
      <c r="S25" s="51"/>
    </row>
    <row r="26" spans="2:19" x14ac:dyDescent="0.35">
      <c r="B26" s="28">
        <v>43160</v>
      </c>
      <c r="C26" s="14">
        <v>27.871780999999999</v>
      </c>
      <c r="D26" s="15">
        <v>388.89890026100005</v>
      </c>
      <c r="E26" s="14">
        <v>53.55084824476215</v>
      </c>
      <c r="F26" s="15">
        <v>37.258107659311385</v>
      </c>
      <c r="G26" s="16">
        <v>46.44915175523785</v>
      </c>
      <c r="H26" s="15">
        <v>62.741892340688608</v>
      </c>
      <c r="I26" s="16">
        <v>3.458701</v>
      </c>
      <c r="J26" s="16">
        <v>459.7</v>
      </c>
      <c r="K26" s="16">
        <v>23.517931281512698</v>
      </c>
      <c r="L26" s="14">
        <v>36.83707651674964</v>
      </c>
      <c r="M26" s="16">
        <v>33.438259736037764</v>
      </c>
      <c r="N26" s="16">
        <v>3.7881909614401286</v>
      </c>
      <c r="O26" s="19">
        <v>480</v>
      </c>
      <c r="P26" s="20">
        <v>5.0378379999999998</v>
      </c>
      <c r="S26" s="51"/>
    </row>
    <row r="27" spans="2:19" x14ac:dyDescent="0.35">
      <c r="B27" s="26">
        <v>43252</v>
      </c>
      <c r="C27" s="4">
        <v>28.594342000000001</v>
      </c>
      <c r="D27" s="5">
        <v>398.79589902100003</v>
      </c>
      <c r="E27" s="4">
        <v>52.88042381383223</v>
      </c>
      <c r="F27" s="5">
        <v>36.850870845378616</v>
      </c>
      <c r="G27" s="6">
        <v>47.11957618616777</v>
      </c>
      <c r="H27" s="5">
        <v>63.149129154621384</v>
      </c>
      <c r="I27" s="6">
        <v>3.5098449999999999</v>
      </c>
      <c r="J27" s="6">
        <v>502.93599999999998</v>
      </c>
      <c r="K27" s="6">
        <v>21.498670690469595</v>
      </c>
      <c r="L27" s="4">
        <v>37.981325231013713</v>
      </c>
      <c r="M27" s="6">
        <v>34.086433152177861</v>
      </c>
      <c r="N27" s="6">
        <v>3.9924805556782661</v>
      </c>
      <c r="O27" s="21">
        <v>513</v>
      </c>
      <c r="P27" s="22">
        <v>6.1391409999999995</v>
      </c>
      <c r="S27" s="51"/>
    </row>
    <row r="28" spans="2:19" x14ac:dyDescent="0.35">
      <c r="B28" s="26">
        <v>43344</v>
      </c>
      <c r="C28" s="4">
        <v>28.671973999999999</v>
      </c>
      <c r="D28" s="5">
        <v>425.75715889190002</v>
      </c>
      <c r="E28" s="4">
        <v>52.495646497116532</v>
      </c>
      <c r="F28" s="5">
        <v>35.86406900268728</v>
      </c>
      <c r="G28" s="6">
        <v>47.504353502883468</v>
      </c>
      <c r="H28" s="5">
        <v>64.135930997312713</v>
      </c>
      <c r="I28" s="6">
        <v>3.5105559999999998</v>
      </c>
      <c r="J28" s="6">
        <v>518.49099999999999</v>
      </c>
      <c r="K28" s="6">
        <v>60.655433635896429</v>
      </c>
      <c r="L28" s="4">
        <v>38.742073718913659</v>
      </c>
      <c r="M28" s="6">
        <v>34.911123761239011</v>
      </c>
      <c r="N28" s="6">
        <v>4.2601014996371571</v>
      </c>
      <c r="O28" s="21">
        <v>560</v>
      </c>
      <c r="P28" s="22">
        <v>6.7940259999999997</v>
      </c>
      <c r="S28" s="51"/>
    </row>
    <row r="29" spans="2:19" ht="17.25" thickBot="1" x14ac:dyDescent="0.4">
      <c r="B29" s="27">
        <v>43435</v>
      </c>
      <c r="C29" s="9">
        <v>30.654043999999999</v>
      </c>
      <c r="D29" s="10">
        <v>453.52424808500007</v>
      </c>
      <c r="E29" s="9">
        <v>51.45014100354831</v>
      </c>
      <c r="F29" s="10">
        <v>41.200553267056812</v>
      </c>
      <c r="G29" s="11">
        <v>48.54985899645169</v>
      </c>
      <c r="H29" s="10">
        <v>58.799446732943196</v>
      </c>
      <c r="I29" s="11">
        <v>3.5759919999999998</v>
      </c>
      <c r="J29" s="11">
        <v>541.77800000000002</v>
      </c>
      <c r="K29" s="11">
        <v>36.517174080779455</v>
      </c>
      <c r="L29" s="9">
        <v>39.236753328798677</v>
      </c>
      <c r="M29" s="11">
        <v>34.966076567456</v>
      </c>
      <c r="N29" s="11">
        <v>3.7396928307069763</v>
      </c>
      <c r="O29" s="23">
        <v>569</v>
      </c>
      <c r="P29" s="24">
        <v>7.1777479999999994</v>
      </c>
      <c r="S29" s="51"/>
    </row>
    <row r="30" spans="2:19" ht="17.25" thickBot="1" x14ac:dyDescent="0.4">
      <c r="B30" s="33">
        <v>2018</v>
      </c>
      <c r="C30" s="44">
        <f>SUM(C26:C29)</f>
        <v>115.79214099999999</v>
      </c>
      <c r="D30" s="43">
        <f>SUM(D26:D29)</f>
        <v>1666.9762062589002</v>
      </c>
      <c r="E30" s="34">
        <v>52.573832590258448</v>
      </c>
      <c r="F30" s="35">
        <v>37.891815749491762</v>
      </c>
      <c r="G30" s="36">
        <v>47.426167409741545</v>
      </c>
      <c r="H30" s="35">
        <v>62.108184250508238</v>
      </c>
      <c r="I30" s="36">
        <f t="shared" ref="I30:J30" si="4">I29</f>
        <v>3.5759919999999998</v>
      </c>
      <c r="J30" s="36">
        <f t="shared" si="4"/>
        <v>541.77800000000002</v>
      </c>
      <c r="K30" s="36">
        <f>K29</f>
        <v>36.517174080779455</v>
      </c>
      <c r="L30" s="34">
        <f>L29</f>
        <v>39.236753328798677</v>
      </c>
      <c r="M30" s="36">
        <f>M29</f>
        <v>34.966076567456</v>
      </c>
      <c r="N30" s="36">
        <f t="shared" ref="N30" si="5">N29</f>
        <v>3.7396928307069763</v>
      </c>
      <c r="O30" s="45">
        <f t="shared" ref="O30" si="6">SUM(O26:O29)</f>
        <v>2122</v>
      </c>
      <c r="P30" s="46">
        <f t="shared" ref="P30" si="7">SUM(P26:P29)</f>
        <v>25.148752999999999</v>
      </c>
      <c r="S30" s="51"/>
    </row>
    <row r="31" spans="2:19" x14ac:dyDescent="0.35">
      <c r="B31" s="28">
        <v>43525</v>
      </c>
      <c r="C31" s="14">
        <v>31.516611999999999</v>
      </c>
      <c r="D31" s="15">
        <v>467.14486693390995</v>
      </c>
      <c r="E31" s="14">
        <v>53.421696568654895</v>
      </c>
      <c r="F31" s="15">
        <v>38.589350154266896</v>
      </c>
      <c r="G31" s="16">
        <v>46.578303431345098</v>
      </c>
      <c r="H31" s="15">
        <v>61.416411914243305</v>
      </c>
      <c r="I31" s="16">
        <v>3.614757</v>
      </c>
      <c r="J31" s="16">
        <v>549.92399999999998</v>
      </c>
      <c r="K31" s="16">
        <v>36.515450774338241</v>
      </c>
      <c r="L31" s="14">
        <v>40.179535000682058</v>
      </c>
      <c r="M31" s="16">
        <v>36.068402210237736</v>
      </c>
      <c r="N31" s="16">
        <v>4.0179232070619699</v>
      </c>
      <c r="O31" s="19">
        <v>556</v>
      </c>
      <c r="P31" s="20">
        <v>7.2010749999999994</v>
      </c>
      <c r="S31" s="51"/>
    </row>
    <row r="32" spans="2:19" x14ac:dyDescent="0.35">
      <c r="B32" s="26">
        <v>43617</v>
      </c>
      <c r="C32" s="4">
        <v>30.409071000000001</v>
      </c>
      <c r="D32" s="5">
        <v>475.64450905942005</v>
      </c>
      <c r="E32" s="4">
        <v>49.956715335005889</v>
      </c>
      <c r="F32" s="5">
        <v>36.247317665060429</v>
      </c>
      <c r="G32" s="6">
        <v>50.043284664994111</v>
      </c>
      <c r="H32" s="5">
        <v>63.759919213110663</v>
      </c>
      <c r="I32" s="6">
        <v>3.6650529999999999</v>
      </c>
      <c r="J32" s="6">
        <v>530.47699999999998</v>
      </c>
      <c r="K32" s="6">
        <v>37.212516135397372</v>
      </c>
      <c r="L32" s="4">
        <v>41.311209664372925</v>
      </c>
      <c r="M32" s="6">
        <v>37.05508630315483</v>
      </c>
      <c r="N32" s="6">
        <v>4.6574086575473874</v>
      </c>
      <c r="O32" s="21">
        <v>558</v>
      </c>
      <c r="P32" s="22">
        <v>6.8592420000000001</v>
      </c>
      <c r="S32" s="51"/>
    </row>
    <row r="33" spans="2:24" x14ac:dyDescent="0.35">
      <c r="B33" s="26">
        <v>43709</v>
      </c>
      <c r="C33" s="4">
        <v>31.201263000000001</v>
      </c>
      <c r="D33" s="5">
        <v>529.27839144832001</v>
      </c>
      <c r="E33" s="4">
        <v>45.231428577255997</v>
      </c>
      <c r="F33" s="5">
        <v>30.121211736383845</v>
      </c>
      <c r="G33" s="6">
        <v>54.768571422744003</v>
      </c>
      <c r="H33" s="5">
        <v>69.887267264560307</v>
      </c>
      <c r="I33" s="6">
        <v>3.7148750000000001</v>
      </c>
      <c r="J33" s="6">
        <v>572.75199999999995</v>
      </c>
      <c r="K33" s="6">
        <v>36.63301224569328</v>
      </c>
      <c r="L33" s="4">
        <v>42.770698216378413</v>
      </c>
      <c r="M33" s="6">
        <v>38.270142532025567</v>
      </c>
      <c r="N33" s="6">
        <v>3.938813729394937</v>
      </c>
      <c r="O33" s="21">
        <v>568</v>
      </c>
      <c r="P33" s="22">
        <v>8.3160550000000004</v>
      </c>
      <c r="S33" s="51"/>
    </row>
    <row r="34" spans="2:24" ht="17.25" thickBot="1" x14ac:dyDescent="0.4">
      <c r="B34" s="27">
        <v>43800</v>
      </c>
      <c r="C34" s="9">
        <v>33.156523999999997</v>
      </c>
      <c r="D34" s="10">
        <v>550.42510224229</v>
      </c>
      <c r="E34" s="9">
        <v>47.858640963454668</v>
      </c>
      <c r="F34" s="10">
        <v>28.848742300255825</v>
      </c>
      <c r="G34" s="11">
        <v>52.141359036545332</v>
      </c>
      <c r="H34" s="10">
        <v>71.160844454671931</v>
      </c>
      <c r="I34" s="11">
        <v>3.7521149999999999</v>
      </c>
      <c r="J34" s="11">
        <v>581.10699999999997</v>
      </c>
      <c r="K34" s="11">
        <v>36.970429002740026</v>
      </c>
      <c r="L34" s="9">
        <v>44.159584803984679</v>
      </c>
      <c r="M34" s="11">
        <v>39.668118385437324</v>
      </c>
      <c r="N34" s="11">
        <v>3.8268284968162529</v>
      </c>
      <c r="O34" s="23">
        <v>889</v>
      </c>
      <c r="P34" s="24">
        <v>9.7370909999999995</v>
      </c>
      <c r="S34" s="51"/>
    </row>
    <row r="35" spans="2:24" ht="17.25" thickBot="1" x14ac:dyDescent="0.4">
      <c r="B35" s="33">
        <v>2019</v>
      </c>
      <c r="C35" s="44">
        <f>SUM(C31:C34)</f>
        <v>126.28346999999999</v>
      </c>
      <c r="D35" s="43">
        <f>SUM(D31:D34)</f>
        <v>2022.4928696839399</v>
      </c>
      <c r="E35" s="34">
        <v>49.075085234568952</v>
      </c>
      <c r="F35" s="35">
        <v>33.056474386306768</v>
      </c>
      <c r="G35" s="36">
        <v>50.924914765431048</v>
      </c>
      <c r="H35" s="35">
        <v>66.951420616807582</v>
      </c>
      <c r="I35" s="36">
        <f t="shared" ref="I35:J35" si="8">I34</f>
        <v>3.7521149999999999</v>
      </c>
      <c r="J35" s="36">
        <f t="shared" si="8"/>
        <v>581.10699999999997</v>
      </c>
      <c r="K35" s="36">
        <f>K34</f>
        <v>36.970429002740026</v>
      </c>
      <c r="L35" s="34">
        <f>L34</f>
        <v>44.159584803984679</v>
      </c>
      <c r="M35" s="36">
        <f>M34</f>
        <v>39.668118385437324</v>
      </c>
      <c r="N35" s="36">
        <f t="shared" ref="N35" si="9">N34</f>
        <v>3.8268284968162529</v>
      </c>
      <c r="O35" s="45">
        <f t="shared" ref="O35" si="10">SUM(O31:O34)</f>
        <v>2571</v>
      </c>
      <c r="P35" s="46">
        <f t="shared" ref="P35" si="11">SUM(P31:P34)</f>
        <v>32.113462999999996</v>
      </c>
      <c r="S35" s="51"/>
    </row>
    <row r="36" spans="2:24" x14ac:dyDescent="0.35">
      <c r="B36" s="28">
        <v>43891</v>
      </c>
      <c r="C36" s="14">
        <v>31.494208</v>
      </c>
      <c r="D36" s="15">
        <v>562.89393455465006</v>
      </c>
      <c r="E36" s="14">
        <v>54.207356216989176</v>
      </c>
      <c r="F36" s="15">
        <v>33.56707421290443</v>
      </c>
      <c r="G36" s="16">
        <v>45.792643783010824</v>
      </c>
      <c r="H36" s="15">
        <v>66.432925787095556</v>
      </c>
      <c r="I36" s="16">
        <v>3.7967420000000001</v>
      </c>
      <c r="J36" s="16">
        <v>587.79499999999996</v>
      </c>
      <c r="K36" s="16">
        <v>36.629851253138334</v>
      </c>
      <c r="L36" s="14">
        <v>45.212404147724044</v>
      </c>
      <c r="M36" s="16">
        <v>40.436031165549075</v>
      </c>
      <c r="N36" s="16">
        <v>3.8704403528134104</v>
      </c>
      <c r="O36" s="19">
        <v>672</v>
      </c>
      <c r="P36" s="20">
        <v>8.8987630000000006</v>
      </c>
      <c r="S36" s="51"/>
    </row>
    <row r="37" spans="2:24" x14ac:dyDescent="0.35">
      <c r="B37" s="26">
        <v>43983</v>
      </c>
      <c r="C37" s="4">
        <v>23.737888000000002</v>
      </c>
      <c r="D37" s="5">
        <v>472.20355264031002</v>
      </c>
      <c r="E37" s="4">
        <v>46.547706567835284</v>
      </c>
      <c r="F37" s="5">
        <v>32.122523547328065</v>
      </c>
      <c r="G37" s="6">
        <v>53.452293432164723</v>
      </c>
      <c r="H37" s="5">
        <v>67.877476452671928</v>
      </c>
      <c r="I37" s="6">
        <v>3.812824</v>
      </c>
      <c r="J37" s="6">
        <v>557.09400000000005</v>
      </c>
      <c r="K37" s="6">
        <v>38.901731637810464</v>
      </c>
      <c r="L37" s="4">
        <v>48.279684158735733</v>
      </c>
      <c r="M37" s="6">
        <v>43.112084052883048</v>
      </c>
      <c r="N37" s="6">
        <v>4.3865176372443786</v>
      </c>
      <c r="O37" s="21">
        <v>621</v>
      </c>
      <c r="P37" s="22">
        <v>9.2755279999999996</v>
      </c>
      <c r="S37" s="51"/>
    </row>
    <row r="38" spans="2:24" x14ac:dyDescent="0.35">
      <c r="B38" s="26">
        <v>44075</v>
      </c>
      <c r="C38" s="4">
        <v>29.703389999999999</v>
      </c>
      <c r="D38" s="5">
        <v>520.26821230454993</v>
      </c>
      <c r="E38" s="4">
        <v>45.601525304568327</v>
      </c>
      <c r="F38" s="5">
        <v>31.051040773865061</v>
      </c>
      <c r="G38" s="6">
        <v>54.398474695431673</v>
      </c>
      <c r="H38" s="5">
        <v>68.948959226134932</v>
      </c>
      <c r="I38" s="6">
        <v>3.845199</v>
      </c>
      <c r="J38" s="6">
        <v>569.55200000000002</v>
      </c>
      <c r="K38" s="6">
        <v>38.897902241523525</v>
      </c>
      <c r="L38" s="4">
        <v>50.655033441804562</v>
      </c>
      <c r="M38" s="6">
        <v>45.206996505604501</v>
      </c>
      <c r="N38" s="6">
        <v>4.5264849964143909</v>
      </c>
      <c r="O38" s="21">
        <v>791</v>
      </c>
      <c r="P38" s="22">
        <v>10.719929</v>
      </c>
      <c r="S38" s="51"/>
      <c r="T38" s="51"/>
      <c r="U38" s="51"/>
    </row>
    <row r="39" spans="2:24" ht="17.25" thickBot="1" x14ac:dyDescent="0.4">
      <c r="B39" s="27">
        <v>44166</v>
      </c>
      <c r="C39" s="9">
        <v>31.803512999999999</v>
      </c>
      <c r="D39" s="10">
        <v>567.97838900720001</v>
      </c>
      <c r="E39" s="9">
        <v>44.186716314530742</v>
      </c>
      <c r="F39" s="10">
        <v>28.122674568119628</v>
      </c>
      <c r="G39" s="11">
        <v>55.813283685469251</v>
      </c>
      <c r="H39" s="10">
        <v>71.877325431880351</v>
      </c>
      <c r="I39" s="11">
        <v>3.890949</v>
      </c>
      <c r="J39" s="11">
        <v>582.05399999999997</v>
      </c>
      <c r="K39" s="11">
        <v>39.000778330953956</v>
      </c>
      <c r="L39" s="9">
        <v>52.52322896072824</v>
      </c>
      <c r="M39" s="11">
        <v>46.86324496578446</v>
      </c>
      <c r="N39" s="11">
        <v>4.8875109513486654</v>
      </c>
      <c r="O39" s="23">
        <v>800</v>
      </c>
      <c r="P39" s="24">
        <v>11.588673</v>
      </c>
      <c r="S39" s="51"/>
      <c r="T39" s="51"/>
      <c r="U39" s="51"/>
    </row>
    <row r="40" spans="2:24" ht="17.25" thickBot="1" x14ac:dyDescent="0.4">
      <c r="B40" s="33">
        <v>2020</v>
      </c>
      <c r="C40" s="44">
        <f>SUM(C36:C39)</f>
        <v>116.73899899999999</v>
      </c>
      <c r="D40" s="43">
        <f>SUM(D36:D39)</f>
        <v>2123.3440885067102</v>
      </c>
      <c r="E40" s="34">
        <v>47.413242496177475</v>
      </c>
      <c r="F40" s="35">
        <v>31.157019855520673</v>
      </c>
      <c r="G40" s="36">
        <v>52.586757503822525</v>
      </c>
      <c r="H40" s="35">
        <v>68.842980144479327</v>
      </c>
      <c r="I40" s="36">
        <f t="shared" ref="I40:J40" si="12">I39</f>
        <v>3.890949</v>
      </c>
      <c r="J40" s="36">
        <f t="shared" si="12"/>
        <v>582.05399999999997</v>
      </c>
      <c r="K40" s="36">
        <f>K39</f>
        <v>39.000778330953956</v>
      </c>
      <c r="L40" s="34">
        <f>L39</f>
        <v>52.52322896072824</v>
      </c>
      <c r="M40" s="36">
        <f>M39</f>
        <v>46.86324496578446</v>
      </c>
      <c r="N40" s="36">
        <f t="shared" ref="N40" si="13">N39</f>
        <v>4.8875109513486654</v>
      </c>
      <c r="O40" s="45">
        <f t="shared" ref="O40" si="14">SUM(O36:O39)</f>
        <v>2884</v>
      </c>
      <c r="P40" s="46">
        <f t="shared" ref="P40" si="15">SUM(P36:P39)</f>
        <v>40.482893000000004</v>
      </c>
      <c r="S40" s="51"/>
      <c r="T40" s="51"/>
      <c r="U40" s="51"/>
    </row>
    <row r="41" spans="2:24" x14ac:dyDescent="0.35">
      <c r="B41" s="28">
        <v>44256</v>
      </c>
      <c r="C41" s="14">
        <v>31.016480999999999</v>
      </c>
      <c r="D41" s="15">
        <v>566.39218656189007</v>
      </c>
      <c r="E41" s="14">
        <v>44.617786264927574</v>
      </c>
      <c r="F41" s="15">
        <v>29.013731133731714</v>
      </c>
      <c r="G41" s="16">
        <v>55.382213735072426</v>
      </c>
      <c r="H41" s="15">
        <v>70.986268866268276</v>
      </c>
      <c r="I41" s="16">
        <v>3.9331309999999999</v>
      </c>
      <c r="J41" s="16">
        <v>568.69500000000005</v>
      </c>
      <c r="K41" s="16">
        <v>39.267103202840872</v>
      </c>
      <c r="L41" s="14">
        <v>54.156053826172879</v>
      </c>
      <c r="M41" s="16">
        <v>47.897236746513641</v>
      </c>
      <c r="N41" s="16">
        <v>4.902714724546164</v>
      </c>
      <c r="O41" s="19">
        <v>736</v>
      </c>
      <c r="P41" s="20">
        <v>12.735558000000001</v>
      </c>
      <c r="S41" s="51"/>
      <c r="T41" s="51"/>
      <c r="U41" s="51"/>
    </row>
    <row r="42" spans="2:24" x14ac:dyDescent="0.35">
      <c r="B42" s="26">
        <v>44348</v>
      </c>
      <c r="C42" s="4">
        <v>30.466809000000001</v>
      </c>
      <c r="D42" s="5">
        <v>581.86704259969997</v>
      </c>
      <c r="E42" s="4">
        <v>41.219361904414178</v>
      </c>
      <c r="F42" s="5">
        <v>29.001696393570114</v>
      </c>
      <c r="G42" s="6">
        <v>58.780638095585822</v>
      </c>
      <c r="H42" s="5">
        <v>70.998303606429886</v>
      </c>
      <c r="I42" s="6">
        <v>3.9953759999999998</v>
      </c>
      <c r="J42" s="6">
        <v>595.09199999999998</v>
      </c>
      <c r="K42" s="6">
        <v>38.771219431289133</v>
      </c>
      <c r="L42" s="4">
        <v>52.998802130631908</v>
      </c>
      <c r="M42" s="6">
        <v>46.404178082392654</v>
      </c>
      <c r="N42" s="6">
        <v>4.7044047581392938</v>
      </c>
      <c r="O42" s="21">
        <v>839</v>
      </c>
      <c r="P42" s="22">
        <v>13.142066000000002</v>
      </c>
      <c r="S42" s="51"/>
      <c r="T42" s="51"/>
      <c r="U42" s="51"/>
    </row>
    <row r="43" spans="2:24" x14ac:dyDescent="0.35">
      <c r="B43" s="26">
        <v>44440</v>
      </c>
      <c r="C43" s="4">
        <v>30.586518000000002</v>
      </c>
      <c r="D43" s="5">
        <v>613.11168067774997</v>
      </c>
      <c r="E43" s="4">
        <v>42.238657121332892</v>
      </c>
      <c r="F43" s="5">
        <v>28.82374039063259</v>
      </c>
      <c r="G43" s="6">
        <v>57.761342878667108</v>
      </c>
      <c r="H43" s="5">
        <v>71.17625960936742</v>
      </c>
      <c r="I43" s="6">
        <v>4.0440189999999996</v>
      </c>
      <c r="J43" s="6">
        <v>599.928</v>
      </c>
      <c r="K43" s="6">
        <v>38.669663264737373</v>
      </c>
      <c r="L43" s="4">
        <v>51.937299858480003</v>
      </c>
      <c r="M43" s="6">
        <v>45.302548451644007</v>
      </c>
      <c r="N43" s="6">
        <v>4.6817110028672406</v>
      </c>
      <c r="O43" s="21">
        <v>779</v>
      </c>
      <c r="P43" s="22">
        <v>12.759765999999999</v>
      </c>
      <c r="S43" s="51"/>
      <c r="T43" s="51"/>
      <c r="U43" s="51"/>
    </row>
    <row r="44" spans="2:24" ht="17.25" thickBot="1" x14ac:dyDescent="0.4">
      <c r="B44" s="27">
        <v>44531</v>
      </c>
      <c r="C44" s="9">
        <v>33.203690000000002</v>
      </c>
      <c r="D44" s="10">
        <v>700.99238271503987</v>
      </c>
      <c r="E44" s="9">
        <v>47.074634946474362</v>
      </c>
      <c r="F44" s="10">
        <v>26.498792301660139</v>
      </c>
      <c r="G44" s="11">
        <v>52.925365053525638</v>
      </c>
      <c r="H44" s="10">
        <v>73.501207698339869</v>
      </c>
      <c r="I44" s="11">
        <v>4.1037840000000001</v>
      </c>
      <c r="J44" s="11">
        <v>605.74</v>
      </c>
      <c r="K44" s="11">
        <v>37.010441053627424</v>
      </c>
      <c r="L44" s="9">
        <v>51.236448987470105</v>
      </c>
      <c r="M44" s="11">
        <v>44.865558453854348</v>
      </c>
      <c r="N44" s="11">
        <v>4.6934986617284755</v>
      </c>
      <c r="O44" s="23">
        <v>1083</v>
      </c>
      <c r="P44" s="24">
        <v>16.991610000000001</v>
      </c>
      <c r="S44" s="51"/>
      <c r="T44" s="51"/>
      <c r="U44" s="51"/>
    </row>
    <row r="45" spans="2:24" ht="17.25" thickBot="1" x14ac:dyDescent="0.4">
      <c r="B45" s="39">
        <v>2021</v>
      </c>
      <c r="C45" s="44">
        <f>SUM(C41:C44)</f>
        <v>125.27349799999999</v>
      </c>
      <c r="D45" s="43">
        <f>SUM(D41:D44)</f>
        <v>2462.3632925543798</v>
      </c>
      <c r="E45" s="40">
        <v>43.693768573080533</v>
      </c>
      <c r="F45" s="41">
        <v>28.249073644819273</v>
      </c>
      <c r="G45" s="42">
        <v>56.306231426919474</v>
      </c>
      <c r="H45" s="41">
        <v>71.750926355180709</v>
      </c>
      <c r="I45" s="42">
        <f t="shared" ref="I45:J45" si="16">I44</f>
        <v>4.1037840000000001</v>
      </c>
      <c r="J45" s="42">
        <f t="shared" si="16"/>
        <v>605.74</v>
      </c>
      <c r="K45" s="42">
        <f>K44</f>
        <v>37.010441053627424</v>
      </c>
      <c r="L45" s="40">
        <f>L44</f>
        <v>51.236448987470105</v>
      </c>
      <c r="M45" s="42">
        <f>M44</f>
        <v>44.865558453854348</v>
      </c>
      <c r="N45" s="42">
        <f t="shared" ref="N45" si="17">N44</f>
        <v>4.6934986617284755</v>
      </c>
      <c r="O45" s="47">
        <f t="shared" ref="O45:P45" si="18">SUM(O41:O44)</f>
        <v>3437</v>
      </c>
      <c r="P45" s="48">
        <f t="shared" si="18"/>
        <v>55.629000000000005</v>
      </c>
      <c r="S45" s="51"/>
      <c r="T45" s="51"/>
      <c r="U45" s="51"/>
    </row>
    <row r="46" spans="2:24" x14ac:dyDescent="0.35">
      <c r="B46" s="28">
        <v>44621</v>
      </c>
      <c r="C46" s="14">
        <v>30.85182</v>
      </c>
      <c r="D46" s="15">
        <v>677.72375896190999</v>
      </c>
      <c r="E46" s="14">
        <f>0.523456786911011*100</f>
        <v>52.345678691101106</v>
      </c>
      <c r="F46" s="15">
        <f>100*0.296699761129707</f>
        <v>29.669976112970698</v>
      </c>
      <c r="G46" s="16">
        <f>100*0.476543213088989</f>
        <v>47.654321308898901</v>
      </c>
      <c r="H46" s="15">
        <v>70.330023887029299</v>
      </c>
      <c r="I46" s="16">
        <v>4.1614789999999999</v>
      </c>
      <c r="J46" s="16">
        <v>607.31899999999996</v>
      </c>
      <c r="K46" s="16">
        <v>36.781413021436322</v>
      </c>
      <c r="L46" s="14">
        <v>50.165451278037985</v>
      </c>
      <c r="M46" s="16">
        <v>43.809059920248977</v>
      </c>
      <c r="N46" s="16">
        <v>4.5619897103605025</v>
      </c>
      <c r="O46" s="19">
        <v>939</v>
      </c>
      <c r="P46" s="20">
        <v>14.797280000000001</v>
      </c>
      <c r="T46" s="51"/>
      <c r="U46" s="51"/>
      <c r="X46" s="50"/>
    </row>
    <row r="47" spans="2:24" x14ac:dyDescent="0.35">
      <c r="B47" s="26">
        <v>44713</v>
      </c>
      <c r="C47" s="4">
        <v>30.390892000000001</v>
      </c>
      <c r="D47" s="5">
        <v>717.76136170376003</v>
      </c>
      <c r="E47" s="4">
        <f>0.469636422000907*100</f>
        <v>46.963642200090696</v>
      </c>
      <c r="F47" s="5">
        <f>0.239059797678163*100</f>
        <v>23.905979767816298</v>
      </c>
      <c r="G47" s="6">
        <f>0.530363577999093*100</f>
        <v>53.036357799909297</v>
      </c>
      <c r="H47" s="5">
        <f>0.760940202321837*100</f>
        <v>76.094020232183695</v>
      </c>
      <c r="I47" s="6">
        <v>4.2277589999999998</v>
      </c>
      <c r="J47" s="6">
        <v>527.29200000000003</v>
      </c>
      <c r="K47" s="6">
        <v>36.514217203459296</v>
      </c>
      <c r="L47" s="4">
        <v>48.854222765524185</v>
      </c>
      <c r="M47" s="6">
        <v>44.360536142012606</v>
      </c>
      <c r="N47" s="6">
        <v>4.6123007373786509</v>
      </c>
      <c r="O47" s="21">
        <v>1002</v>
      </c>
      <c r="P47" s="22">
        <v>15.308071999999999</v>
      </c>
      <c r="T47" s="51"/>
      <c r="U47" s="51"/>
      <c r="X47" s="50"/>
    </row>
    <row r="48" spans="2:24" x14ac:dyDescent="0.35">
      <c r="B48" s="26"/>
      <c r="C48" s="4"/>
      <c r="D48" s="5"/>
      <c r="E48" s="4"/>
      <c r="F48" s="5"/>
      <c r="G48" s="6"/>
      <c r="H48" s="5"/>
      <c r="I48" s="6"/>
      <c r="J48" s="6"/>
      <c r="K48" s="6"/>
      <c r="L48" s="4"/>
      <c r="M48" s="6"/>
      <c r="N48" s="6"/>
      <c r="O48" s="21"/>
      <c r="P48" s="22"/>
      <c r="T48" s="51"/>
      <c r="U48" s="51"/>
      <c r="X48" s="50"/>
    </row>
    <row r="49" spans="2:26" ht="17.25" thickBot="1" x14ac:dyDescent="0.4">
      <c r="B49" s="26"/>
      <c r="C49" s="4"/>
      <c r="D49" s="5"/>
      <c r="E49" s="4"/>
      <c r="F49" s="5"/>
      <c r="G49" s="6"/>
      <c r="H49" s="5"/>
      <c r="I49" s="6"/>
      <c r="J49" s="6"/>
      <c r="K49" s="6"/>
      <c r="L49" s="4"/>
      <c r="M49" s="6"/>
      <c r="N49" s="6"/>
      <c r="O49" s="21"/>
      <c r="P49" s="22"/>
      <c r="T49" s="51"/>
      <c r="U49" s="51"/>
      <c r="X49" s="50"/>
    </row>
    <row r="50" spans="2:26" ht="17.25" thickBot="1" x14ac:dyDescent="0.4">
      <c r="B50" s="52" t="s">
        <v>20</v>
      </c>
      <c r="C50" s="44">
        <f>SUM(C46:C49)</f>
        <v>61.242711999999997</v>
      </c>
      <c r="D50" s="43">
        <f>SUM(D46:D49)</f>
        <v>1395.4851206656699</v>
      </c>
      <c r="E50" s="40">
        <f t="shared" ref="E50:K50" si="19">E47</f>
        <v>46.963642200090696</v>
      </c>
      <c r="F50" s="41">
        <f t="shared" si="19"/>
        <v>23.905979767816298</v>
      </c>
      <c r="G50" s="42">
        <f t="shared" si="19"/>
        <v>53.036357799909297</v>
      </c>
      <c r="H50" s="41">
        <f t="shared" si="19"/>
        <v>76.094020232183695</v>
      </c>
      <c r="I50" s="42">
        <f t="shared" si="19"/>
        <v>4.2277589999999998</v>
      </c>
      <c r="J50" s="42">
        <f t="shared" si="19"/>
        <v>527.29200000000003</v>
      </c>
      <c r="K50" s="42">
        <f t="shared" si="19"/>
        <v>36.514217203459296</v>
      </c>
      <c r="L50" s="40">
        <f>L47</f>
        <v>48.854222765524185</v>
      </c>
      <c r="M50" s="42">
        <f t="shared" ref="M50:N50" si="20">M47</f>
        <v>44.360536142012606</v>
      </c>
      <c r="N50" s="42">
        <f t="shared" si="20"/>
        <v>4.6123007373786509</v>
      </c>
      <c r="O50" s="47">
        <f>SUM(O46:O49)</f>
        <v>1941</v>
      </c>
      <c r="P50" s="48">
        <f>SUM(P46:P49)</f>
        <v>30.105352</v>
      </c>
    </row>
    <row r="52" spans="2:26" x14ac:dyDescent="0.35">
      <c r="B52" s="29" t="s">
        <v>19</v>
      </c>
      <c r="W52" s="49"/>
      <c r="Z52" s="50"/>
    </row>
  </sheetData>
  <mergeCells count="14">
    <mergeCell ref="P9:P10"/>
    <mergeCell ref="C9:D9"/>
    <mergeCell ref="E9:F9"/>
    <mergeCell ref="G9:H9"/>
    <mergeCell ref="C8:H8"/>
    <mergeCell ref="L8:P8"/>
    <mergeCell ref="L9:L10"/>
    <mergeCell ref="M9:M10"/>
    <mergeCell ref="N9:N10"/>
    <mergeCell ref="O9:O10"/>
    <mergeCell ref="I8:K8"/>
    <mergeCell ref="I9:I10"/>
    <mergeCell ref="J9:J10"/>
    <mergeCell ref="K9:K1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Indicators</vt:lpstr>
      <vt:lpstr>Indicators!Print_Area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Kadah Harriott</dc:creator>
  <cp:lastModifiedBy>Cedron Walters</cp:lastModifiedBy>
  <dcterms:created xsi:type="dcterms:W3CDTF">2022-02-01T02:41:50Z</dcterms:created>
  <dcterms:modified xsi:type="dcterms:W3CDTF">2022-10-07T20:52:35Z</dcterms:modified>
</cp:coreProperties>
</file>