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7 March 2002" sheetId="1" r:id="rId1"/>
  </sheets>
  <definedNames>
    <definedName name="_xlnm.Print_Area" localSheetId="0">'balance sheet - 27 March 2002'!$A$1:$F$64</definedName>
    <definedName name="_xlnm.Print_Area">'balance sheet - 27 March 2002'!$A$7:$F$60</definedName>
  </definedNames>
  <calcPr fullCalcOnLoad="1"/>
</workbook>
</file>

<file path=xl/sharedStrings.xml><?xml version="1.0" encoding="utf-8"?>
<sst xmlns="http://schemas.openxmlformats.org/spreadsheetml/2006/main" count="58" uniqueCount="54">
  <si>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</si>
  <si>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</si>
  <si>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</si>
  <si>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</si>
  <si>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</si>
  <si>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</si>
  <si>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</si>
  <si>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</si>
  <si>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</si>
  <si>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</si>
  <si>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Holdings of Non-marketable LRS</t>
  </si>
  <si>
    <t xml:space="preserve">      Advances and Other GOJ Receivables</t>
  </si>
  <si>
    <t xml:space="preserve">    Securities Held on Repurchase Agreement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</si>
  <si>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</si>
  <si>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</si>
  <si>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</si>
  <si>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</si>
  <si>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</si>
  <si>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</si>
  <si>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</si>
  <si>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</si>
  <si>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</si>
  <si>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</si>
  <si>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</si>
  <si>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</si>
  <si>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</si>
  <si>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</si>
  <si>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</si>
  <si>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</si>
  <si>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</si>
  <si>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</si>
  <si>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Securities Sold Under Agmnt to Repurchase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</si>
  <si>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</si>
  <si>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</si>
  <si>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</si>
  <si>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</si>
  <si>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</si>
  <si>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</si>
  <si>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</si>
  <si>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</si>
  <si>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</si>
  <si>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>Note</t>
  </si>
  <si>
    <t xml:space="preserve">   Contingency Reserves and Provisions</t>
  </si>
  <si>
    <t xml:space="preserve">    Debenture Bonds</t>
  </si>
  <si>
    <t xml:space="preserve">   Foreign Balances</t>
  </si>
  <si>
    <t xml:space="preserve">   Foreign Securities</t>
  </si>
  <si>
    <t xml:space="preserve">  TOTAL FOREIGN ASSETS</t>
  </si>
  <si>
    <t>13 MARCH</t>
  </si>
  <si>
    <t xml:space="preserve">AS AT 27 MARCH 2002 </t>
  </si>
  <si>
    <t>27 MARCH</t>
  </si>
  <si>
    <t>28 MARCH</t>
  </si>
  <si>
    <t>Section 9 of the Bank of Jamaica Act provides that losses incurred by the Bank of Jamaica are to be funded by the</t>
  </si>
  <si>
    <t>Government and profits earned  by the Bank are due to the Government.  Accordingly the year to date loss, which</t>
  </si>
  <si>
    <t>amounts to $1.14bn, is included in Advances and Other GOJ Receivables.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</si>
</sst>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12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2"/>
      <name val="Arial MT"/>
      <family val="0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8">
    <xf numFmtId="37" fontId="0" fillId="2" borderId="0" xfId="0" applyNumberFormat="1" applyFill="1" applyAlignment="1">
      <alignment/>
    </xf>
    <xf numFmtId="37" fontId="2" fillId="2" borderId="0" xfId="0" applyNumberFormat="1" applyFont="1" applyFill="1" applyAlignment="1">
      <alignment horizontal="centerContinuous"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5" fillId="2" borderId="0" xfId="0" applyNumberFormat="1" applyFont="1" applyFill="1" applyAlignment="1">
      <alignment horizontal="right"/>
    </xf>
    <xf numFmtId="37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16" fontId="4" fillId="2" borderId="2" xfId="0" applyNumberFormat="1" applyFont="1" applyFill="1" applyBorder="1" applyAlignment="1" quotePrefix="1">
      <alignment horizontal="center"/>
    </xf>
    <xf numFmtId="37" fontId="0" fillId="3" borderId="2" xfId="0" applyNumberFormat="1" applyFill="1" applyBorder="1" applyAlignment="1">
      <alignment/>
    </xf>
    <xf numFmtId="37" fontId="0" fillId="3" borderId="3" xfId="0" applyNumberFormat="1" applyFill="1" applyBorder="1" applyAlignment="1">
      <alignment/>
    </xf>
    <xf numFmtId="37" fontId="5" fillId="3" borderId="3" xfId="0" applyNumberFormat="1" applyFont="1" applyFill="1" applyBorder="1" applyAlignment="1">
      <alignment/>
    </xf>
    <xf numFmtId="37" fontId="5" fillId="3" borderId="4" xfId="0" applyNumberFormat="1" applyFont="1" applyFill="1" applyBorder="1" applyAlignment="1">
      <alignment/>
    </xf>
    <xf numFmtId="37" fontId="5" fillId="3" borderId="5" xfId="0" applyNumberFormat="1" applyFont="1" applyFill="1" applyBorder="1" applyAlignment="1">
      <alignment/>
    </xf>
    <xf numFmtId="39" fontId="0" fillId="3" borderId="2" xfId="0" applyNumberForma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2" fillId="2" borderId="7" xfId="0" applyNumberFormat="1" applyFont="1" applyFill="1" applyBorder="1" applyAlignment="1">
      <alignment horizontal="centerContinuous"/>
    </xf>
    <xf numFmtId="37" fontId="2" fillId="3" borderId="7" xfId="0" applyNumberFormat="1" applyFon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5" fillId="2" borderId="10" xfId="0" applyNumberFormat="1" applyFont="1" applyFill="1" applyBorder="1" applyAlignment="1">
      <alignment/>
    </xf>
    <xf numFmtId="37" fontId="5" fillId="2" borderId="11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39" fontId="0" fillId="2" borderId="0" xfId="0" applyNumberFormat="1" applyFont="1" applyFill="1" applyAlignment="1">
      <alignment/>
    </xf>
    <xf numFmtId="37" fontId="2" fillId="2" borderId="12" xfId="0" applyNumberFormat="1" applyFont="1" applyFill="1" applyBorder="1" applyAlignment="1">
      <alignment horizontal="centerContinuous"/>
    </xf>
    <xf numFmtId="37" fontId="0" fillId="2" borderId="13" xfId="0" applyNumberFormat="1" applyFill="1" applyBorder="1" applyAlignment="1">
      <alignment/>
    </xf>
    <xf numFmtId="37" fontId="8" fillId="2" borderId="9" xfId="0" applyNumberFormat="1" applyFont="1" applyFill="1" applyBorder="1" applyAlignment="1">
      <alignment/>
    </xf>
    <xf numFmtId="37" fontId="7" fillId="2" borderId="0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7" fillId="3" borderId="0" xfId="0" applyNumberFormat="1" applyFont="1" applyBorder="1" applyAlignment="1">
      <alignment/>
    </xf>
    <xf numFmtId="37" fontId="7" fillId="2" borderId="12" xfId="0" applyNumberFormat="1" applyFont="1" applyFill="1" applyBorder="1" applyAlignment="1">
      <alignment/>
    </xf>
    <xf numFmtId="37" fontId="7" fillId="2" borderId="7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/>
    </xf>
    <xf numFmtId="37" fontId="7" fillId="2" borderId="8" xfId="0" applyNumberFormat="1" applyFont="1" applyFill="1" applyBorder="1" applyAlignment="1">
      <alignment/>
    </xf>
    <xf numFmtId="37" fontId="3" fillId="2" borderId="9" xfId="0" applyNumberFormat="1" applyFont="1" applyFill="1" applyBorder="1" applyAlignment="1">
      <alignment horizontal="centerContinuous"/>
    </xf>
    <xf numFmtId="37" fontId="0" fillId="2" borderId="14" xfId="0" applyNumberFormat="1" applyFill="1" applyBorder="1" applyAlignment="1">
      <alignment/>
    </xf>
    <xf numFmtId="37" fontId="4" fillId="2" borderId="9" xfId="0" applyNumberFormat="1" applyFont="1" applyFill="1" applyBorder="1" applyAlignment="1">
      <alignment/>
    </xf>
    <xf numFmtId="37" fontId="6" fillId="2" borderId="9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15" xfId="0" applyNumberFormat="1" applyFill="1" applyBorder="1" applyAlignment="1">
      <alignment/>
    </xf>
    <xf numFmtId="37" fontId="0" fillId="2" borderId="16" xfId="0" applyNumberFormat="1" applyFill="1" applyBorder="1" applyAlignment="1">
      <alignment/>
    </xf>
    <xf numFmtId="37" fontId="0" fillId="3" borderId="17" xfId="0" applyNumberFormat="1" applyFill="1" applyBorder="1" applyAlignment="1">
      <alignment/>
    </xf>
    <xf numFmtId="38" fontId="0" fillId="3" borderId="2" xfId="0" applyNumberFormat="1" applyFill="1" applyBorder="1" applyAlignment="1">
      <alignment/>
    </xf>
    <xf numFmtId="37" fontId="5" fillId="3" borderId="2" xfId="0" applyNumberFormat="1" applyFon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7" fontId="3" fillId="2" borderId="15" xfId="0" applyNumberFormat="1" applyFont="1" applyFill="1" applyBorder="1" applyAlignment="1">
      <alignment horizontal="centerContinuous"/>
    </xf>
    <xf numFmtId="37" fontId="2" fillId="2" borderId="16" xfId="0" applyNumberFormat="1" applyFont="1" applyFill="1" applyBorder="1" applyAlignment="1">
      <alignment horizontal="centerContinuous"/>
    </xf>
    <xf numFmtId="37" fontId="2" fillId="2" borderId="19" xfId="0" applyNumberFormat="1" applyFont="1" applyFill="1" applyBorder="1" applyAlignment="1">
      <alignment horizontal="centerContinuous"/>
    </xf>
    <xf numFmtId="37" fontId="10" fillId="2" borderId="0" xfId="0" applyNumberFormat="1" applyFont="1" applyFill="1" applyAlignment="1">
      <alignment/>
    </xf>
    <xf numFmtId="37" fontId="10" fillId="3" borderId="20" xfId="0" applyNumberFormat="1" applyFont="1" applyFill="1" applyBorder="1" applyAlignment="1">
      <alignment/>
    </xf>
    <xf numFmtId="37" fontId="0" fillId="2" borderId="20" xfId="0" applyNumberFormat="1" applyFill="1" applyBorder="1" applyAlignment="1">
      <alignment/>
    </xf>
    <xf numFmtId="0" fontId="4" fillId="3" borderId="2" xfId="0" applyNumberFormat="1" applyFont="1" applyFill="1" applyBorder="1" applyAlignment="1">
      <alignment horizontal="center"/>
    </xf>
    <xf numFmtId="16" fontId="4" fillId="3" borderId="2" xfId="0" applyNumberFormat="1" applyFont="1" applyFill="1" applyBorder="1" applyAlignment="1" quotePrefix="1">
      <alignment horizontal="center"/>
    </xf>
    <xf numFmtId="37" fontId="4" fillId="3" borderId="2" xfId="0" applyNumberFormat="1" applyFont="1" applyFill="1" applyBorder="1" applyAlignment="1">
      <alignment horizontal="center"/>
    </xf>
    <xf numFmtId="37" fontId="0" fillId="3" borderId="20" xfId="0" applyNumberFormat="1" applyFill="1" applyBorder="1" applyAlignment="1">
      <alignment/>
    </xf>
    <xf numFmtId="37" fontId="0" fillId="4" borderId="2" xfId="0" applyNumberFormat="1" applyFill="1" applyBorder="1" applyAlignment="1">
      <alignment/>
    </xf>
    <xf numFmtId="37" fontId="0" fillId="4" borderId="20" xfId="0" applyNumberFormat="1" applyFill="1" applyBorder="1" applyAlignment="1">
      <alignment/>
    </xf>
    <xf numFmtId="37" fontId="10" fillId="4" borderId="20" xfId="0" applyNumberFormat="1" applyFont="1" applyFill="1" applyBorder="1" applyAlignment="1">
      <alignment/>
    </xf>
    <xf numFmtId="37" fontId="0" fillId="4" borderId="17" xfId="0" applyNumberFormat="1" applyFill="1" applyBorder="1" applyAlignment="1">
      <alignment/>
    </xf>
    <xf numFmtId="38" fontId="0" fillId="4" borderId="2" xfId="0" applyNumberFormat="1" applyFill="1" applyBorder="1" applyAlignment="1">
      <alignment/>
    </xf>
    <xf numFmtId="37" fontId="0" fillId="4" borderId="3" xfId="0" applyNumberFormat="1" applyFill="1" applyBorder="1" applyAlignment="1">
      <alignment/>
    </xf>
    <xf numFmtId="37" fontId="5" fillId="4" borderId="4" xfId="0" applyNumberFormat="1" applyFont="1" applyFill="1" applyBorder="1" applyAlignment="1">
      <alignment/>
    </xf>
    <xf numFmtId="37" fontId="5" fillId="4" borderId="5" xfId="0" applyNumberFormat="1" applyFont="1" applyFill="1" applyBorder="1" applyAlignment="1">
      <alignment/>
    </xf>
    <xf numFmtId="39" fontId="0" fillId="4" borderId="2" xfId="0" applyNumberFormat="1" applyFill="1" applyBorder="1" applyAlignment="1">
      <alignment/>
    </xf>
    <xf numFmtId="37" fontId="5" fillId="4" borderId="3" xfId="0" applyNumberFormat="1" applyFont="1" applyFill="1" applyBorder="1" applyAlignment="1">
      <alignment/>
    </xf>
    <xf numFmtId="37" fontId="5" fillId="4" borderId="2" xfId="0" applyNumberFormat="1" applyFont="1" applyFill="1" applyBorder="1" applyAlignment="1">
      <alignment/>
    </xf>
    <xf numFmtId="37" fontId="5" fillId="4" borderId="18" xfId="0" applyNumberFormat="1" applyFont="1" applyFill="1" applyBorder="1" applyAlignment="1">
      <alignment/>
    </xf>
    <xf numFmtId="37" fontId="0" fillId="3" borderId="0" xfId="0" applyNumberFormat="1" applyFill="1" applyBorder="1" applyAlignment="1">
      <alignment/>
    </xf>
    <xf numFmtId="37" fontId="11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11" fillId="2" borderId="17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914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showOutlineSymbols="0" zoomScale="70" zoomScaleNormal="70" workbookViewId="0" topLeftCell="A1">
      <selection activeCell="G22" sqref="G22"/>
    </sheetView>
  </sheetViews>
  <sheetFormatPr defaultColWidth="8.6640625" defaultRowHeight="15"/>
  <cols>
    <col min="1" max="1" width="40.88671875" style="0" customWidth="1"/>
    <col min="2" max="2" width="15.6640625" style="0" customWidth="1"/>
    <col min="3" max="3" width="1.5625" style="0" customWidth="1"/>
    <col min="4" max="4" width="15.5546875" style="0" customWidth="1"/>
    <col min="5" max="5" width="1.5625" style="0" customWidth="1"/>
    <col min="6" max="6" width="15.5546875" style="0" customWidth="1"/>
    <col min="7" max="7" width="17.3359375" style="0" customWidth="1"/>
    <col min="8" max="16384" width="11.4453125" style="0" customWidth="1"/>
  </cols>
  <sheetData>
    <row r="1" spans="1:6" ht="15">
      <c r="A1" s="46"/>
      <c r="B1" s="47"/>
      <c r="C1" s="47"/>
      <c r="D1" s="47"/>
      <c r="E1" s="47"/>
      <c r="F1" s="19"/>
    </row>
    <row r="2" spans="1:6" ht="15">
      <c r="A2" s="25"/>
      <c r="B2" s="19"/>
      <c r="C2" s="19"/>
      <c r="D2" s="19"/>
      <c r="E2" s="19"/>
      <c r="F2" s="19"/>
    </row>
    <row r="3" spans="1:6" ht="15">
      <c r="A3" s="25"/>
      <c r="B3" s="19"/>
      <c r="C3" s="19"/>
      <c r="D3" s="19"/>
      <c r="E3" s="19"/>
      <c r="F3" s="19"/>
    </row>
    <row r="4" spans="1:6" ht="15">
      <c r="A4" s="25"/>
      <c r="B4" s="19"/>
      <c r="C4" s="19"/>
      <c r="D4" s="19"/>
      <c r="E4" s="19"/>
      <c r="F4" s="19"/>
    </row>
    <row r="5" spans="1:6" ht="5.25" customHeight="1">
      <c r="A5" s="25"/>
      <c r="B5" s="19"/>
      <c r="C5" s="19"/>
      <c r="D5" s="19"/>
      <c r="E5" s="19"/>
      <c r="F5" s="19"/>
    </row>
    <row r="6" spans="1:6" ht="15">
      <c r="A6" s="25"/>
      <c r="B6" s="19"/>
      <c r="C6" s="19"/>
      <c r="D6" s="19"/>
      <c r="E6" s="19"/>
      <c r="F6" s="19"/>
    </row>
    <row r="7" spans="1:6" ht="18">
      <c r="A7" s="52" t="s">
        <v>0</v>
      </c>
      <c r="B7" s="53"/>
      <c r="C7" s="53"/>
      <c r="D7" s="53"/>
      <c r="E7" s="53"/>
      <c r="F7" s="54"/>
    </row>
    <row r="8" spans="1:6" ht="18">
      <c r="A8" s="41" t="s">
        <v>1</v>
      </c>
      <c r="B8" s="45"/>
      <c r="C8" s="45"/>
      <c r="D8" s="45"/>
      <c r="E8" s="45"/>
      <c r="F8" s="30"/>
    </row>
    <row r="9" spans="1:6" ht="18">
      <c r="A9" s="41" t="s">
        <v>48</v>
      </c>
      <c r="B9" s="1"/>
      <c r="C9" s="1"/>
      <c r="D9" s="1"/>
      <c r="E9" s="1"/>
      <c r="F9" s="30"/>
    </row>
    <row r="10" spans="1:6" ht="15">
      <c r="A10" s="42"/>
      <c r="B10" s="2"/>
      <c r="C10" s="2"/>
      <c r="D10" s="2"/>
      <c r="E10" s="2"/>
      <c r="F10" s="31"/>
    </row>
    <row r="11" spans="1:7" ht="15.75">
      <c r="A11" s="25"/>
      <c r="B11" s="10">
        <v>2001</v>
      </c>
      <c r="C11" s="4"/>
      <c r="D11" s="58">
        <v>2002</v>
      </c>
      <c r="E11" s="4"/>
      <c r="F11" s="58">
        <v>2002</v>
      </c>
      <c r="G11" s="28"/>
    </row>
    <row r="12" spans="1:7" ht="15.75">
      <c r="A12" s="25"/>
      <c r="B12" s="11" t="s">
        <v>50</v>
      </c>
      <c r="C12" s="5"/>
      <c r="D12" s="59" t="s">
        <v>47</v>
      </c>
      <c r="E12" s="5"/>
      <c r="F12" s="59" t="s">
        <v>49</v>
      </c>
      <c r="G12" s="28"/>
    </row>
    <row r="13" spans="1:7" ht="15.75">
      <c r="A13" s="25"/>
      <c r="B13" s="9" t="s">
        <v>2</v>
      </c>
      <c r="C13" s="5"/>
      <c r="D13" s="60" t="s">
        <v>2</v>
      </c>
      <c r="E13" s="5"/>
      <c r="F13" s="60" t="s">
        <v>2</v>
      </c>
      <c r="G13" s="28"/>
    </row>
    <row r="14" spans="1:7" ht="15.75">
      <c r="A14" s="75" t="s">
        <v>40</v>
      </c>
      <c r="B14" s="3"/>
      <c r="D14" s="12"/>
      <c r="F14" s="12"/>
      <c r="G14" s="28"/>
    </row>
    <row r="15" spans="1:7" ht="15.75">
      <c r="A15" s="43" t="s">
        <v>3</v>
      </c>
      <c r="B15" s="3"/>
      <c r="D15" s="12"/>
      <c r="F15" s="12"/>
      <c r="G15" s="28"/>
    </row>
    <row r="16" spans="1:7" ht="15">
      <c r="A16" s="25" t="s">
        <v>44</v>
      </c>
      <c r="B16" s="3">
        <v>54501789</v>
      </c>
      <c r="D16" s="12">
        <f>6458+5613228+81077280+1876238+21227</f>
        <v>88594431</v>
      </c>
      <c r="F16" s="62">
        <f>6301+5558211+85481384+1877204+17714</f>
        <v>92940814</v>
      </c>
      <c r="G16" s="28"/>
    </row>
    <row r="17" spans="1:7" ht="15">
      <c r="A17" s="25" t="s">
        <v>45</v>
      </c>
      <c r="B17" s="57">
        <v>103641</v>
      </c>
      <c r="D17" s="61">
        <f>42033</f>
        <v>42033</v>
      </c>
      <c r="F17" s="63">
        <f>42033</f>
        <v>42033</v>
      </c>
      <c r="G17" s="28"/>
    </row>
    <row r="18" spans="1:7" ht="15.75">
      <c r="A18" s="43" t="s">
        <v>46</v>
      </c>
      <c r="B18" s="56">
        <f>+B16+B17</f>
        <v>54605430</v>
      </c>
      <c r="C18" s="55"/>
      <c r="D18" s="56">
        <f>+D16+D17</f>
        <v>88636464</v>
      </c>
      <c r="E18" s="55"/>
      <c r="F18" s="64">
        <f>+F16+F17</f>
        <v>92982847</v>
      </c>
      <c r="G18" s="29"/>
    </row>
    <row r="19" spans="1:7" ht="15">
      <c r="A19" s="25"/>
      <c r="B19" s="12"/>
      <c r="D19" s="12"/>
      <c r="F19" s="62"/>
      <c r="G19" s="29"/>
    </row>
    <row r="20" spans="1:7" ht="15.75">
      <c r="A20" s="43" t="s">
        <v>4</v>
      </c>
      <c r="B20" s="12"/>
      <c r="D20" s="12"/>
      <c r="F20" s="62"/>
      <c r="G20" s="29"/>
    </row>
    <row r="21" spans="1:7" ht="15">
      <c r="A21" s="25" t="s">
        <v>5</v>
      </c>
      <c r="B21" s="12" t="s">
        <v>6</v>
      </c>
      <c r="D21" s="12" t="s">
        <v>6</v>
      </c>
      <c r="F21" s="62" t="s">
        <v>6</v>
      </c>
      <c r="G21" s="29"/>
    </row>
    <row r="22" spans="1:7" ht="15">
      <c r="A22" s="25" t="s">
        <v>7</v>
      </c>
      <c r="B22" s="12">
        <v>7496</v>
      </c>
      <c r="D22" s="12">
        <v>673</v>
      </c>
      <c r="F22" s="62">
        <v>647</v>
      </c>
      <c r="G22" s="29"/>
    </row>
    <row r="23" spans="1:7" ht="15">
      <c r="A23" s="25" t="s">
        <v>8</v>
      </c>
      <c r="B23" s="12">
        <v>2287486</v>
      </c>
      <c r="D23" s="48">
        <v>2992106</v>
      </c>
      <c r="F23" s="65">
        <v>2992106</v>
      </c>
      <c r="G23" s="29"/>
    </row>
    <row r="24" spans="1:7" ht="15">
      <c r="A24" s="25" t="s">
        <v>9</v>
      </c>
      <c r="B24" s="12">
        <v>27605307</v>
      </c>
      <c r="D24" s="48">
        <f>55200754-2209346-26996810</f>
        <v>25994598</v>
      </c>
      <c r="F24" s="65">
        <f>55326403-2209346-26996810</f>
        <v>26120247</v>
      </c>
      <c r="G24" s="29"/>
    </row>
    <row r="25" spans="1:7" ht="15">
      <c r="A25" s="25" t="s">
        <v>10</v>
      </c>
      <c r="B25" s="12">
        <v>2209346</v>
      </c>
      <c r="D25" s="12">
        <v>2209346</v>
      </c>
      <c r="F25" s="62">
        <v>2209346</v>
      </c>
      <c r="G25" s="29"/>
    </row>
    <row r="26" spans="1:7" ht="15">
      <c r="A26" s="25" t="s">
        <v>11</v>
      </c>
      <c r="B26" s="12">
        <v>7124169</v>
      </c>
      <c r="D26" s="12">
        <f>8359639+869176</f>
        <v>9228815</v>
      </c>
      <c r="F26" s="62">
        <f>8360963+1117532</f>
        <v>9478495</v>
      </c>
      <c r="G26" s="29"/>
    </row>
    <row r="27" spans="1:7" ht="15">
      <c r="A27" s="25" t="s">
        <v>12</v>
      </c>
      <c r="B27" s="12">
        <v>0</v>
      </c>
      <c r="D27" s="12">
        <v>0</v>
      </c>
      <c r="F27" s="62">
        <v>0</v>
      </c>
      <c r="G27" s="29"/>
    </row>
    <row r="28" spans="1:7" ht="15">
      <c r="A28" s="25" t="s">
        <v>43</v>
      </c>
      <c r="B28" s="12">
        <v>26996810</v>
      </c>
      <c r="D28" s="12">
        <v>26996810</v>
      </c>
      <c r="F28" s="62">
        <v>26996810</v>
      </c>
      <c r="G28" s="29"/>
    </row>
    <row r="29" spans="1:7" ht="15.75">
      <c r="A29" s="25" t="s">
        <v>13</v>
      </c>
      <c r="B29" s="12">
        <v>1382954</v>
      </c>
      <c r="C29" s="7"/>
      <c r="D29" s="12">
        <v>0</v>
      </c>
      <c r="E29" s="8"/>
      <c r="F29" s="62">
        <v>813</v>
      </c>
      <c r="G29" s="29"/>
    </row>
    <row r="30" spans="1:7" ht="15">
      <c r="A30" s="25" t="s">
        <v>14</v>
      </c>
      <c r="B30" s="12">
        <v>4085</v>
      </c>
      <c r="D30" s="49">
        <v>6118</v>
      </c>
      <c r="F30" s="66">
        <v>11712</v>
      </c>
      <c r="G30" s="28"/>
    </row>
    <row r="31" spans="1:7" ht="15">
      <c r="A31" s="25" t="s">
        <v>15</v>
      </c>
      <c r="B31" s="13">
        <v>7569119</v>
      </c>
      <c r="D31" s="13">
        <f>46016+1798707+135420+1129651+3913+6584356+1415537</f>
        <v>11113600</v>
      </c>
      <c r="F31" s="67">
        <f>24179+1798707+132808+1131069+7407+6903333+1363766</f>
        <v>11361269</v>
      </c>
      <c r="G31" s="28"/>
    </row>
    <row r="32" spans="1:7" ht="15.75">
      <c r="A32" s="43" t="s">
        <v>16</v>
      </c>
      <c r="B32" s="15">
        <f>SUM(B22:B31)</f>
        <v>75186772</v>
      </c>
      <c r="C32" s="6"/>
      <c r="D32" s="15">
        <f>SUM(D22:D31)</f>
        <v>78542066</v>
      </c>
      <c r="E32" s="6"/>
      <c r="F32" s="68">
        <f>SUM(F22:F31)</f>
        <v>79171445</v>
      </c>
      <c r="G32" s="28"/>
    </row>
    <row r="33" spans="1:7" ht="16.5" thickBot="1">
      <c r="A33" s="75" t="s">
        <v>17</v>
      </c>
      <c r="B33" s="16">
        <f>+B32+B18</f>
        <v>129792202</v>
      </c>
      <c r="C33" s="6"/>
      <c r="D33" s="16">
        <f>+D32+D18</f>
        <v>167178530</v>
      </c>
      <c r="E33" s="6"/>
      <c r="F33" s="69">
        <f>+F32+F18</f>
        <v>172154292</v>
      </c>
      <c r="G33" s="28"/>
    </row>
    <row r="34" spans="1:7" ht="15.75" thickTop="1">
      <c r="A34" s="76"/>
      <c r="B34" s="12"/>
      <c r="D34" s="12"/>
      <c r="F34" s="62"/>
      <c r="G34" s="28"/>
    </row>
    <row r="35" spans="1:7" ht="15.75">
      <c r="A35" s="75" t="s">
        <v>18</v>
      </c>
      <c r="B35" s="12"/>
      <c r="D35" s="12"/>
      <c r="F35" s="62"/>
      <c r="G35" s="28"/>
    </row>
    <row r="36" spans="1:7" ht="15.75">
      <c r="A36" s="43" t="s">
        <v>19</v>
      </c>
      <c r="B36" s="17"/>
      <c r="D36" s="17"/>
      <c r="F36" s="70"/>
      <c r="G36" s="28"/>
    </row>
    <row r="37" spans="1:7" ht="15">
      <c r="A37" s="25" t="s">
        <v>20</v>
      </c>
      <c r="B37" s="12">
        <v>17649592</v>
      </c>
      <c r="D37" s="12">
        <f>17569848+791223</f>
        <v>18361071</v>
      </c>
      <c r="F37" s="62">
        <v>19093239</v>
      </c>
      <c r="G37" s="28"/>
    </row>
    <row r="38" spans="1:7" ht="15">
      <c r="A38" s="25" t="s">
        <v>21</v>
      </c>
      <c r="B38" s="17"/>
      <c r="D38" s="17"/>
      <c r="F38" s="70"/>
      <c r="G38" s="28"/>
    </row>
    <row r="39" spans="1:7" ht="15">
      <c r="A39" s="25" t="s">
        <v>22</v>
      </c>
      <c r="B39" s="12">
        <v>20190948</v>
      </c>
      <c r="D39" s="12">
        <f>13000000+8104778+1843006+4987901</f>
        <v>27935685</v>
      </c>
      <c r="F39" s="62">
        <f>13000000+9502129+4991065+1946915</f>
        <v>29440109</v>
      </c>
      <c r="G39" s="29"/>
    </row>
    <row r="40" spans="1:7" ht="15">
      <c r="A40" s="25" t="s">
        <v>23</v>
      </c>
      <c r="B40" s="12">
        <v>58828</v>
      </c>
      <c r="D40" s="12">
        <v>58828</v>
      </c>
      <c r="F40" s="62">
        <v>58828</v>
      </c>
      <c r="G40" s="29"/>
    </row>
    <row r="41" spans="1:7" ht="15">
      <c r="A41" s="25" t="s">
        <v>24</v>
      </c>
      <c r="B41" s="12">
        <v>32806527</v>
      </c>
      <c r="D41" s="12">
        <v>18267006</v>
      </c>
      <c r="F41" s="62">
        <v>17373475</v>
      </c>
      <c r="G41" s="28"/>
    </row>
    <row r="42" spans="1:7" ht="15">
      <c r="A42" s="25" t="s">
        <v>25</v>
      </c>
      <c r="B42" s="13">
        <v>2478184</v>
      </c>
      <c r="D42" s="13">
        <f>76501887-58828-4987901-1843006-13000000</f>
        <v>56612152</v>
      </c>
      <c r="F42" s="67">
        <f>80684047-13000000-4991065-58828-1946915</f>
        <v>60687239</v>
      </c>
      <c r="G42" s="28"/>
    </row>
    <row r="43" spans="1:7" ht="15.75">
      <c r="A43" s="43" t="s">
        <v>26</v>
      </c>
      <c r="B43" s="14">
        <f>SUM(B37:B42)</f>
        <v>73184079</v>
      </c>
      <c r="C43" s="6"/>
      <c r="D43" s="14">
        <f>SUM(D37:D42)</f>
        <v>121234742</v>
      </c>
      <c r="E43" s="6"/>
      <c r="F43" s="71">
        <f>SUM(F37:F42)</f>
        <v>126652890</v>
      </c>
      <c r="G43" s="28"/>
    </row>
    <row r="44" spans="1:7" ht="15">
      <c r="A44" s="44"/>
      <c r="B44" s="12"/>
      <c r="D44" s="12"/>
      <c r="F44" s="62"/>
      <c r="G44" s="28"/>
    </row>
    <row r="45" spans="1:7" ht="15.75">
      <c r="A45" s="43" t="s">
        <v>27</v>
      </c>
      <c r="B45" s="12"/>
      <c r="D45" s="12"/>
      <c r="F45" s="62"/>
      <c r="G45" s="28"/>
    </row>
    <row r="46" spans="1:7" ht="15">
      <c r="A46" s="25" t="s">
        <v>28</v>
      </c>
      <c r="B46" s="12"/>
      <c r="D46" s="12"/>
      <c r="F46" s="62"/>
      <c r="G46" s="28"/>
    </row>
    <row r="47" spans="1:7" ht="15">
      <c r="A47" s="25" t="s">
        <v>29</v>
      </c>
      <c r="B47" s="12">
        <v>2245959</v>
      </c>
      <c r="D47" s="12">
        <v>2347016</v>
      </c>
      <c r="F47" s="62">
        <v>2347016</v>
      </c>
      <c r="G47" s="28"/>
    </row>
    <row r="48" spans="1:7" ht="15">
      <c r="A48" s="25" t="s">
        <v>30</v>
      </c>
      <c r="B48" s="12">
        <v>352060</v>
      </c>
      <c r="D48" s="12">
        <f>289780+14313-5483</f>
        <v>298610</v>
      </c>
      <c r="F48" s="62">
        <f>282978+15264-5538</f>
        <v>292704</v>
      </c>
      <c r="G48" s="29"/>
    </row>
    <row r="49" spans="1:7" ht="15">
      <c r="A49" s="25" t="s">
        <v>31</v>
      </c>
      <c r="B49" s="12">
        <v>49590672</v>
      </c>
      <c r="D49" s="12">
        <v>35792978</v>
      </c>
      <c r="F49" s="62">
        <v>35303493</v>
      </c>
      <c r="G49" s="28"/>
    </row>
    <row r="50" spans="1:7" ht="15.75">
      <c r="A50" s="25" t="s">
        <v>32</v>
      </c>
      <c r="B50" s="12">
        <v>3521941</v>
      </c>
      <c r="D50" s="12">
        <f>3530311+2776100</f>
        <v>6306411</v>
      </c>
      <c r="E50" s="6"/>
      <c r="F50" s="62">
        <f>3660188+2699228</f>
        <v>6359416</v>
      </c>
      <c r="G50" s="28"/>
    </row>
    <row r="51" spans="1:7" ht="15.75">
      <c r="A51" s="43" t="s">
        <v>33</v>
      </c>
      <c r="B51" s="15">
        <f>SUM(B47:B50)</f>
        <v>55710632</v>
      </c>
      <c r="C51" s="6"/>
      <c r="D51" s="15">
        <f>SUM(D47:D50)</f>
        <v>44745015</v>
      </c>
      <c r="F51" s="68">
        <f>SUM(F47:F50)</f>
        <v>44302629</v>
      </c>
      <c r="G51" s="28"/>
    </row>
    <row r="52" spans="1:7" ht="15">
      <c r="A52" s="25"/>
      <c r="B52" s="12"/>
      <c r="D52" s="12"/>
      <c r="F52" s="62"/>
      <c r="G52" s="28"/>
    </row>
    <row r="53" spans="1:7" ht="15.75">
      <c r="A53" s="43" t="s">
        <v>34</v>
      </c>
      <c r="B53" s="12"/>
      <c r="D53" s="12"/>
      <c r="F53" s="62"/>
      <c r="G53" s="28"/>
    </row>
    <row r="54" spans="1:7" ht="15">
      <c r="A54" s="25" t="s">
        <v>35</v>
      </c>
      <c r="B54" s="12"/>
      <c r="D54" s="12"/>
      <c r="F54" s="62"/>
      <c r="G54" s="28"/>
    </row>
    <row r="55" spans="1:7" ht="15">
      <c r="A55" s="25" t="s">
        <v>36</v>
      </c>
      <c r="B55" s="12">
        <v>4000</v>
      </c>
      <c r="D55" s="12">
        <v>4000</v>
      </c>
      <c r="F55" s="62">
        <v>4000</v>
      </c>
      <c r="G55" s="28"/>
    </row>
    <row r="56" spans="1:7" ht="15">
      <c r="A56" s="25" t="s">
        <v>37</v>
      </c>
      <c r="B56" s="12">
        <v>20000</v>
      </c>
      <c r="D56" s="12">
        <v>20000</v>
      </c>
      <c r="F56" s="62">
        <v>20000</v>
      </c>
      <c r="G56" s="28"/>
    </row>
    <row r="57" spans="1:7" ht="15">
      <c r="A57" s="25" t="s">
        <v>42</v>
      </c>
      <c r="B57" s="13">
        <v>873491</v>
      </c>
      <c r="D57" s="13">
        <v>1174773</v>
      </c>
      <c r="F57" s="67">
        <v>1174773</v>
      </c>
      <c r="G57" s="28"/>
    </row>
    <row r="58" spans="1:7" ht="15.75">
      <c r="A58" s="43" t="s">
        <v>38</v>
      </c>
      <c r="B58" s="14">
        <f>SUM(B55:B57)</f>
        <v>897491</v>
      </c>
      <c r="C58" s="18"/>
      <c r="D58" s="50">
        <f>SUM(D55:D57)</f>
        <v>1198773</v>
      </c>
      <c r="E58" s="6"/>
      <c r="F58" s="72">
        <f>SUM(F55:F57)</f>
        <v>1198773</v>
      </c>
      <c r="G58" s="28"/>
    </row>
    <row r="59" spans="1:7" ht="16.5" thickBot="1">
      <c r="A59" s="77" t="s">
        <v>39</v>
      </c>
      <c r="B59" s="16">
        <f>B43+B51+B58</f>
        <v>129792202</v>
      </c>
      <c r="C59" s="26"/>
      <c r="D59" s="51">
        <f>D43+D51+D58</f>
        <v>167178530</v>
      </c>
      <c r="E59" s="27"/>
      <c r="F59" s="73">
        <f>F43+F51+F58</f>
        <v>172154292</v>
      </c>
      <c r="G59" s="28"/>
    </row>
    <row r="60" spans="1:6" ht="15" customHeight="1" thickTop="1">
      <c r="A60" s="20"/>
      <c r="B60" s="21"/>
      <c r="C60" s="22"/>
      <c r="D60" s="23"/>
      <c r="E60" s="22"/>
      <c r="F60" s="24"/>
    </row>
    <row r="61" spans="1:6" ht="16.5">
      <c r="A61" s="32" t="s">
        <v>41</v>
      </c>
      <c r="B61" s="33"/>
      <c r="C61" s="34"/>
      <c r="D61" s="35"/>
      <c r="E61" s="33"/>
      <c r="F61" s="36"/>
    </row>
    <row r="62" spans="1:6" ht="15">
      <c r="A62" s="38" t="s">
        <v>51</v>
      </c>
      <c r="B62" s="33"/>
      <c r="C62" s="33"/>
      <c r="D62" s="33"/>
      <c r="E62" s="33"/>
      <c r="F62" s="36"/>
    </row>
    <row r="63" spans="1:6" ht="15">
      <c r="A63" s="38" t="s">
        <v>52</v>
      </c>
      <c r="B63" s="33"/>
      <c r="C63" s="33"/>
      <c r="D63" s="33"/>
      <c r="E63" s="33"/>
      <c r="F63" s="36"/>
    </row>
    <row r="64" spans="1:6" ht="15">
      <c r="A64" s="39" t="s">
        <v>53</v>
      </c>
      <c r="B64" s="37"/>
      <c r="C64" s="37"/>
      <c r="D64" s="37"/>
      <c r="E64" s="37"/>
      <c r="F64" s="40"/>
    </row>
    <row r="65" ht="15">
      <c r="F65" s="74"/>
    </row>
  </sheetData>
  <printOptions horizontalCentered="1"/>
  <pageMargins left="0" right="0" top="1" bottom="1" header="0" footer="0"/>
  <pageSetup fitToHeight="1" fitToWidth="1" horizontalDpi="300" verticalDpi="300" orientation="portrait" scale="58" r:id="rId2"/>
  <headerFooter alignWithMargins="0">
    <oddFooter>&amp;L&amp;10Financial Accounting and Reporting Section
Accounting Services Dept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2002-04-05T16:02:12Z</cp:lastPrinted>
  <dcterms:created xsi:type="dcterms:W3CDTF">2000-01-13T22:55:02Z</dcterms:created>
  <dcterms:modified xsi:type="dcterms:W3CDTF">2002-11-06T14:47:39Z</dcterms:modified>
  <cp:category/>
  <cp:version/>
  <cp:contentType/>
  <cp:contentStatus/>
</cp:coreProperties>
</file>