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April 12, 2017\"/>
    </mc:Choice>
  </mc:AlternateContent>
  <bookViews>
    <workbookView xWindow="-345" yWindow="-15" windowWidth="9750" windowHeight="12015"/>
  </bookViews>
  <sheets>
    <sheet name="12-04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'12-04-17'!$A$12:$F$68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'12-04-17'!$A$11:$F$64</definedName>
  </definedNames>
  <calcPr calcId="152511"/>
</workbook>
</file>

<file path=xl/calcChain.xml><?xml version="1.0" encoding="utf-8"?>
<calcChain xmlns="http://schemas.openxmlformats.org/spreadsheetml/2006/main">
  <c r="F31" i="1" l="1"/>
  <c r="F45" i="1"/>
  <c r="F42" i="1"/>
  <c r="B53" i="1" l="1"/>
  <c r="B52" i="1"/>
  <c r="B50" i="1"/>
  <c r="B45" i="1"/>
  <c r="B42" i="1"/>
  <c r="B40" i="1"/>
  <c r="B34" i="1"/>
  <c r="B31" i="1"/>
  <c r="B22" i="1"/>
  <c r="B21" i="1"/>
  <c r="F52" i="1" l="1"/>
  <c r="F34" i="1" l="1"/>
  <c r="F50" i="1"/>
  <c r="F21" i="1" l="1"/>
  <c r="F53" i="1"/>
  <c r="F40" i="1"/>
  <c r="D53" i="1"/>
  <c r="D52" i="1"/>
  <c r="D50" i="1"/>
  <c r="D45" i="1"/>
  <c r="D42" i="1"/>
  <c r="D40" i="1"/>
  <c r="D34" i="1"/>
  <c r="D31" i="1"/>
  <c r="D23" i="1"/>
  <c r="D22" i="1"/>
  <c r="D21" i="1"/>
  <c r="F22" i="1" l="1"/>
  <c r="F24" i="1" s="1"/>
  <c r="F35" i="1" l="1"/>
  <c r="B24" i="1" l="1"/>
  <c r="B35" i="1"/>
  <c r="B46" i="1"/>
  <c r="B54" i="1"/>
  <c r="B61" i="1"/>
  <c r="B62" i="1" l="1"/>
  <c r="B36" i="1"/>
  <c r="D61" i="1" l="1"/>
  <c r="D54" i="1"/>
  <c r="D46" i="1"/>
  <c r="D35" i="1"/>
  <c r="D24" i="1"/>
  <c r="D36" i="1" l="1"/>
  <c r="D62" i="1"/>
  <c r="F46" i="1" l="1"/>
  <c r="F54" i="1" l="1"/>
  <c r="F61" i="1"/>
  <c r="F62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<sst xmlns="http://schemas.openxmlformats.org/spreadsheetml/2006/main" count="210" uniqueCount="93">
  <si>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</si>
  <si>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</si>
  <si>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</si>
  <si>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</si>
  <si>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</si>
  <si>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</si>
  <si>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</si>
  <si>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</si>
  <si>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</si>
  <si>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</si>
  <si>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</si>
  <si>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</si>
  <si>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</si>
  <si>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</si>
  <si>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</si>
  <si>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</si>
  <si>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</si>
  <si>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</si>
  <si>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</si>
  <si>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</si>
  <si>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</si>
  <si>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</si>
  <si>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</si>
  <si>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</si>
  <si>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</si>
  <si>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</si>
  <si>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</si>
  <si>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</si>
  <si>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</si>
  <si>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</si>
  <si>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</si>
  <si>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</si>
  <si>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</si>
  <si>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</si>
  <si>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</si>
  <si>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</si>
  <si>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</si>
  <si>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</si>
  <si>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</si>
  <si>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</si>
  <si>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</si>
  <si>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</si>
  <si>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</si>
  <si>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</si>
  <si>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</si>
  <si>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</si>
  <si>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</si>
  <si>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</si>
  <si>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</si>
  <si>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</si>
  <si>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</si>
  <si>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</si>
  <si>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</si>
  <si>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</si>
  <si>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</si>
  <si>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</si>
  <si>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</si>
  <si>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</si>
  <si>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</si>
  <si>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</si>
  <si>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</si>
  <si>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</si>
  <si>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</si>
  <si>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</si>
  <si>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</si>
  <si>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</si>
  <si>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</si>
  <si>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</si>
  <si>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</si>
  <si>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</si>
  <si>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</si>
  <si>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</si>
  <si>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</si>
  <si>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</si>
  <si>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</si>
  <si>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</si>
  <si>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</si>
  <si>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</si>
  <si>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</si>
  <si>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</si>
  <si>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</si>
  <si>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</si>
  <si>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</si>
  <si>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</si>
  <si>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</si>
  <si>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</si>
  <si>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</si>
  <si>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</si>
  <si>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22 MARCH</t>
  </si>
  <si>
    <t>12 APRIL</t>
  </si>
  <si>
    <r>
      <t xml:space="preserve">* </t>
    </r>
    <r>
      <rPr>
        <sz val="12"/>
        <rFont val="Arial Unicode MS"/>
        <family val="2"/>
      </rPr>
      <t>The year to date loss of $0.73bn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</si>
  <si>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As At 12 APRIL 2017</t>
  </si>
  <si>
    <t>13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</si>
</sst>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5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0"/>
      <color theme="1"/>
      <name val="Times New Roman"/>
      <family val="1"/>
    </font>
    <font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182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37" fontId="6" fillId="0" borderId="4" xfId="0" applyNumberFormat="1" applyFont="1" applyFill="1" applyBorder="1"/>
    <xf numFmtId="43" fontId="43" fillId="0" borderId="0" xfId="2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7" fontId="44" fillId="5" borderId="19" xfId="0" applyNumberFormat="1" applyFont="1" applyFill="1" applyBorder="1"/>
    <xf numFmtId="37" fontId="44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232587</xdr:colOff>
      <xdr:row>0</xdr:row>
      <xdr:rowOff>0</xdr:rowOff>
    </xdr:from>
    <xdr:to>
      <xdr:col>5</xdr:col>
      <xdr:colOff>1395524</xdr:colOff>
      <xdr:row>9</xdr:row>
      <xdr:rowOff>59821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587" y="0"/>
          <a:ext cx="8184856" cy="1754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5"/>
  <sheetViews>
    <sheetView tabSelected="1" showOutlineSymbols="0" zoomScale="86" zoomScaleNormal="86" zoomScaleSheetLayoutView="75" workbookViewId="0">
      <selection activeCell="G10" sqref="G10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7.77734375" style="153" customWidth="1"/>
  </cols>
  <sheetData>
    <row r="1" spans="1:7">
      <c r="A1" s="1"/>
      <c r="B1" s="2"/>
      <c r="C1" s="2"/>
      <c r="D1" s="2"/>
      <c r="E1" s="2"/>
      <c r="F1" s="160"/>
    </row>
    <row r="2" spans="1:7">
      <c r="A2" s="3"/>
      <c r="B2" s="4"/>
      <c r="C2" s="4"/>
      <c r="D2" s="4"/>
      <c r="F2" s="161"/>
    </row>
    <row r="3" spans="1:7">
      <c r="A3" s="3"/>
      <c r="B3" s="4"/>
      <c r="C3" s="4"/>
      <c r="D3" s="4"/>
      <c r="F3" s="161"/>
    </row>
    <row r="4" spans="1:7">
      <c r="A4" s="3"/>
      <c r="B4" s="4"/>
      <c r="C4" s="4"/>
      <c r="D4" s="4"/>
      <c r="F4" s="161"/>
    </row>
    <row r="5" spans="1:7">
      <c r="A5" s="3"/>
      <c r="B5" s="4"/>
      <c r="C5" s="4"/>
      <c r="D5" s="4"/>
      <c r="F5" s="161"/>
    </row>
    <row r="6" spans="1:7">
      <c r="A6" s="3"/>
      <c r="B6" s="4"/>
      <c r="C6" s="4"/>
      <c r="D6" s="4"/>
      <c r="F6" s="161"/>
    </row>
    <row r="7" spans="1:7">
      <c r="A7" s="3"/>
      <c r="B7" s="4"/>
      <c r="C7" s="4"/>
      <c r="D7" s="4"/>
      <c r="F7" s="161"/>
    </row>
    <row r="8" spans="1:7">
      <c r="A8" s="3"/>
      <c r="B8" s="4"/>
      <c r="C8" s="4"/>
      <c r="D8" s="4"/>
      <c r="F8" s="161"/>
    </row>
    <row r="9" spans="1:7">
      <c r="A9" s="3"/>
      <c r="B9" s="4"/>
      <c r="C9" s="4"/>
      <c r="D9" s="4"/>
      <c r="F9" s="161"/>
    </row>
    <row r="10" spans="1:7" ht="41.25">
      <c r="A10" s="5" t="s">
        <v>0</v>
      </c>
      <c r="B10" s="6"/>
      <c r="C10" s="7"/>
      <c r="D10" s="7"/>
      <c r="E10" s="7"/>
      <c r="F10" s="6"/>
    </row>
    <row r="11" spans="1:7" ht="15.75">
      <c r="A11" s="8"/>
      <c r="B11" s="9"/>
      <c r="C11" s="10"/>
      <c r="D11" s="9"/>
      <c r="E11" s="10"/>
      <c r="F11" s="162"/>
    </row>
    <row r="12" spans="1:7" s="14" customFormat="1" ht="20.25">
      <c r="A12" s="143" t="s">
        <v>1</v>
      </c>
      <c r="B12" s="144"/>
      <c r="C12" s="145"/>
      <c r="D12" s="144"/>
      <c r="E12" s="145"/>
      <c r="F12" s="144"/>
    </row>
    <row r="13" spans="1:7" s="14" customFormat="1" ht="20.25">
      <c r="A13" s="146" t="s">
        <v>2</v>
      </c>
      <c r="B13" s="147"/>
      <c r="C13" s="148"/>
      <c r="D13" s="147"/>
      <c r="E13" s="148"/>
      <c r="F13" s="147"/>
    </row>
    <row r="14" spans="1:7" s="14" customFormat="1" ht="20.25">
      <c r="A14" s="149" t="s">
        <v>91</v>
      </c>
      <c r="B14" s="147"/>
      <c r="C14" s="148"/>
      <c r="D14" s="147"/>
      <c r="E14" s="148"/>
      <c r="F14" s="147"/>
    </row>
    <row r="15" spans="1:7" s="14" customFormat="1" ht="17.25">
      <c r="A15" s="150" t="s">
        <v>3</v>
      </c>
      <c r="B15" s="151"/>
      <c r="C15" s="151"/>
      <c r="D15" s="151"/>
      <c r="E15" s="151"/>
      <c r="F15" s="163"/>
    </row>
    <row r="16" spans="1:7" s="14" customFormat="1" ht="17.25">
      <c r="A16" s="21"/>
      <c r="B16" s="172">
        <v>2016</v>
      </c>
      <c r="C16" s="173"/>
      <c r="D16" s="172">
        <v>2017</v>
      </c>
      <c r="E16" s="174"/>
      <c r="F16" s="172">
        <v>2017</v>
      </c>
      <c r="G16" s="79"/>
    </row>
    <row r="17" spans="1:7" s="14" customFormat="1" ht="17.25">
      <c r="A17" s="21"/>
      <c r="B17" s="175" t="s">
        <v>92</v>
      </c>
      <c r="C17" s="176"/>
      <c r="D17" s="175" t="s">
        <v>88</v>
      </c>
      <c r="E17" s="176"/>
      <c r="F17" s="175" t="s">
        <v>89</v>
      </c>
      <c r="G17" s="79"/>
    </row>
    <row r="18" spans="1:7" s="14" customFormat="1" ht="17.25">
      <c r="A18" s="21"/>
      <c r="B18" s="177" t="s">
        <v>5</v>
      </c>
      <c r="C18" s="176"/>
      <c r="D18" s="177" t="s">
        <v>5</v>
      </c>
      <c r="E18" s="176"/>
      <c r="F18" s="177" t="s">
        <v>5</v>
      </c>
      <c r="G18" s="79"/>
    </row>
    <row r="19" spans="1:7" s="14" customFormat="1" ht="17.25">
      <c r="A19" s="25" t="s">
        <v>6</v>
      </c>
      <c r="B19" s="178"/>
      <c r="C19" s="179"/>
      <c r="D19" s="178"/>
      <c r="E19" s="179"/>
      <c r="F19" s="178"/>
      <c r="G19" s="79"/>
    </row>
    <row r="20" spans="1:7" s="14" customFormat="1" ht="17.25">
      <c r="A20" s="27" t="s">
        <v>7</v>
      </c>
      <c r="B20" s="178"/>
      <c r="C20" s="179"/>
      <c r="D20" s="178"/>
      <c r="E20" s="179"/>
      <c r="F20" s="178"/>
      <c r="G20" s="79"/>
    </row>
    <row r="21" spans="1:7" s="14" customFormat="1" ht="17.25">
      <c r="A21" s="21" t="s">
        <v>8</v>
      </c>
      <c r="B21" s="70">
        <f>4722564-3929</f>
        <v>4718635</v>
      </c>
      <c r="C21" s="164"/>
      <c r="D21" s="70">
        <f>4230055-3483</f>
        <v>4226572</v>
      </c>
      <c r="E21" s="164"/>
      <c r="F21" s="70">
        <f>3828074-3350</f>
        <v>3824724</v>
      </c>
      <c r="G21" s="79"/>
    </row>
    <row r="22" spans="1:7" s="14" customFormat="1" ht="17.25">
      <c r="A22" s="21" t="s">
        <v>9</v>
      </c>
      <c r="B22" s="70">
        <f>151753+204533311+56672002-4722564+3929+56860788+9609027+8671</f>
        <v>323116917</v>
      </c>
      <c r="C22" s="164"/>
      <c r="D22" s="70">
        <f>116347+262514117+73660055+44491701+78+10060734+1323553-4226572</f>
        <v>387940013</v>
      </c>
      <c r="E22" s="164"/>
      <c r="F22" s="70">
        <f>162786+279663862+73477470+44658745+10706+10060734+1205206-F21</f>
        <v>405414785</v>
      </c>
      <c r="G22" s="79"/>
    </row>
    <row r="23" spans="1:7" s="14" customFormat="1" ht="17.25">
      <c r="A23" s="21" t="s">
        <v>42</v>
      </c>
      <c r="B23" s="70">
        <v>30724495</v>
      </c>
      <c r="C23" s="164"/>
      <c r="D23" s="70">
        <f>30019585+81344</f>
        <v>30100929</v>
      </c>
      <c r="E23" s="164"/>
      <c r="F23" s="70">
        <v>29980898</v>
      </c>
      <c r="G23" s="79"/>
    </row>
    <row r="24" spans="1:7" s="14" customFormat="1" ht="17.25">
      <c r="A24" s="155" t="s">
        <v>10</v>
      </c>
      <c r="B24" s="71">
        <f>+B21+B22+B23</f>
        <v>358560047</v>
      </c>
      <c r="C24" s="165"/>
      <c r="D24" s="71">
        <f>+D21+D22+D23</f>
        <v>422267514</v>
      </c>
      <c r="E24" s="165"/>
      <c r="F24" s="71">
        <f>+F21+F22+F23</f>
        <v>439220407</v>
      </c>
      <c r="G24" s="79"/>
    </row>
    <row r="25" spans="1:7" s="14" customFormat="1" ht="17.25">
      <c r="A25" s="21"/>
      <c r="B25" s="70"/>
      <c r="C25" s="164"/>
      <c r="D25" s="70"/>
      <c r="E25" s="164"/>
      <c r="F25" s="70"/>
      <c r="G25" s="79"/>
    </row>
    <row r="26" spans="1:7" s="14" customFormat="1" ht="17.25">
      <c r="A26" s="27" t="s">
        <v>11</v>
      </c>
      <c r="B26" s="70"/>
      <c r="C26" s="164"/>
      <c r="D26" s="70"/>
      <c r="E26" s="164"/>
      <c r="F26" s="70"/>
      <c r="G26" s="79"/>
    </row>
    <row r="27" spans="1:7" s="14" customFormat="1" ht="17.25">
      <c r="A27" s="21" t="s">
        <v>12</v>
      </c>
      <c r="B27" s="70" t="s">
        <v>13</v>
      </c>
      <c r="C27" s="164"/>
      <c r="D27" s="70" t="s">
        <v>13</v>
      </c>
      <c r="E27" s="164"/>
      <c r="F27" s="70" t="s">
        <v>13</v>
      </c>
      <c r="G27" s="79"/>
    </row>
    <row r="28" spans="1:7" s="14" customFormat="1" ht="17.25">
      <c r="A28" s="21" t="s">
        <v>44</v>
      </c>
      <c r="B28" s="70">
        <v>116144356</v>
      </c>
      <c r="C28" s="164"/>
      <c r="D28" s="70">
        <v>124993222</v>
      </c>
      <c r="E28" s="164"/>
      <c r="F28" s="70">
        <v>124999206</v>
      </c>
      <c r="G28" s="79"/>
    </row>
    <row r="29" spans="1:7" s="14" customFormat="1" ht="17.25" hidden="1">
      <c r="A29" s="21" t="s">
        <v>14</v>
      </c>
      <c r="B29" s="70">
        <v>0</v>
      </c>
      <c r="C29" s="164"/>
      <c r="D29" s="70">
        <v>0</v>
      </c>
      <c r="E29" s="164"/>
      <c r="F29" s="70">
        <v>0</v>
      </c>
      <c r="G29" s="79"/>
    </row>
    <row r="30" spans="1:7" s="14" customFormat="1" ht="17.25" hidden="1">
      <c r="A30" s="21" t="s">
        <v>15</v>
      </c>
      <c r="B30" s="70">
        <v>0</v>
      </c>
      <c r="C30" s="164"/>
      <c r="D30" s="70">
        <v>0</v>
      </c>
      <c r="E30" s="164"/>
      <c r="F30" s="70">
        <v>0</v>
      </c>
      <c r="G30" s="79"/>
    </row>
    <row r="31" spans="1:7" s="14" customFormat="1" ht="17.25">
      <c r="A31" s="21" t="s">
        <v>86</v>
      </c>
      <c r="B31" s="70">
        <f>28304880+1442156</f>
        <v>29747036</v>
      </c>
      <c r="C31" s="166"/>
      <c r="D31" s="70">
        <f>24948117+904726</f>
        <v>25852843</v>
      </c>
      <c r="E31" s="164"/>
      <c r="F31" s="70">
        <f>25229577+729849</f>
        <v>25959426</v>
      </c>
      <c r="G31" s="79"/>
    </row>
    <row r="32" spans="1:7" s="14" customFormat="1" ht="17.25" customHeight="1">
      <c r="A32" s="21" t="s">
        <v>16</v>
      </c>
      <c r="B32" s="70">
        <v>17989107</v>
      </c>
      <c r="C32" s="167"/>
      <c r="D32" s="70">
        <v>7350000</v>
      </c>
      <c r="E32" s="168"/>
      <c r="F32" s="70">
        <v>14350000</v>
      </c>
      <c r="G32" s="79"/>
    </row>
    <row r="33" spans="1:56" s="14" customFormat="1" ht="17.25" hidden="1">
      <c r="A33" s="21" t="s">
        <v>17</v>
      </c>
      <c r="B33" s="70">
        <v>0</v>
      </c>
      <c r="C33" s="164"/>
      <c r="D33" s="70">
        <v>0</v>
      </c>
      <c r="E33" s="164"/>
      <c r="F33" s="70">
        <v>0</v>
      </c>
      <c r="G33" s="79"/>
    </row>
    <row r="34" spans="1:56" s="14" customFormat="1" ht="17.25">
      <c r="A34" s="21" t="s">
        <v>18</v>
      </c>
      <c r="B34" s="70">
        <f>77534+4561242+1085+1594976+34497885-17989107</f>
        <v>22743615</v>
      </c>
      <c r="C34" s="164"/>
      <c r="D34" s="70">
        <f>4737072+94-2501+1467053+25276318-D32+143793</f>
        <v>24271829</v>
      </c>
      <c r="E34" s="164"/>
      <c r="F34" s="70">
        <f>4690787+301-2503+1845870+31342734-F32+111718</f>
        <v>23638907</v>
      </c>
      <c r="G34" s="79"/>
    </row>
    <row r="35" spans="1:56" s="14" customFormat="1" ht="17.25">
      <c r="A35" s="27" t="s">
        <v>19</v>
      </c>
      <c r="B35" s="74">
        <f>SUM(B28:B34)</f>
        <v>186624114</v>
      </c>
      <c r="C35" s="152"/>
      <c r="D35" s="74">
        <f>SUM(D28:D34)</f>
        <v>182467894</v>
      </c>
      <c r="E35" s="152"/>
      <c r="F35" s="74">
        <f>SUM(F28:F34)</f>
        <v>188947539</v>
      </c>
      <c r="G35" s="79"/>
    </row>
    <row r="36" spans="1:56" s="14" customFormat="1" ht="18" thickBot="1">
      <c r="A36" s="25" t="s">
        <v>20</v>
      </c>
      <c r="B36" s="75">
        <f>+B35+B24</f>
        <v>545184161</v>
      </c>
      <c r="C36" s="152"/>
      <c r="D36" s="75">
        <f>+D35+D24</f>
        <v>604735408</v>
      </c>
      <c r="E36" s="152"/>
      <c r="F36" s="75">
        <f>+F35+F24</f>
        <v>628167946</v>
      </c>
      <c r="G36" s="79"/>
    </row>
    <row r="37" spans="1:56" s="14" customFormat="1" ht="18" thickTop="1">
      <c r="A37" s="21"/>
      <c r="B37" s="70"/>
      <c r="C37" s="164"/>
      <c r="D37" s="70"/>
      <c r="E37" s="164"/>
      <c r="F37" s="70"/>
      <c r="G37" s="79"/>
    </row>
    <row r="38" spans="1:56" s="14" customFormat="1" ht="17.25">
      <c r="A38" s="25" t="s">
        <v>21</v>
      </c>
      <c r="B38" s="70"/>
      <c r="C38" s="164"/>
      <c r="D38" s="70"/>
      <c r="E38" s="164"/>
      <c r="F38" s="70"/>
      <c r="G38" s="79"/>
    </row>
    <row r="39" spans="1:56" s="14" customFormat="1" ht="17.25">
      <c r="A39" s="27" t="s">
        <v>22</v>
      </c>
      <c r="B39" s="76"/>
      <c r="C39" s="164"/>
      <c r="D39" s="76"/>
      <c r="E39" s="164"/>
      <c r="F39" s="76"/>
      <c r="G39" s="79"/>
    </row>
    <row r="40" spans="1:56" s="14" customFormat="1" ht="17.25">
      <c r="A40" s="21" t="s">
        <v>23</v>
      </c>
      <c r="B40" s="70">
        <f>74805127+3584541</f>
        <v>78389668</v>
      </c>
      <c r="C40" s="164"/>
      <c r="D40" s="70">
        <f>83823691+4023142</f>
        <v>87846833</v>
      </c>
      <c r="E40" s="164"/>
      <c r="F40" s="70">
        <f>85137846+3889090</f>
        <v>89026936</v>
      </c>
      <c r="G40" s="79"/>
    </row>
    <row r="41" spans="1:56" s="14" customFormat="1" ht="17.25">
      <c r="A41" s="21" t="s">
        <v>24</v>
      </c>
      <c r="B41" s="76"/>
      <c r="C41" s="164"/>
      <c r="D41" s="76"/>
      <c r="E41" s="164"/>
      <c r="F41" s="76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</row>
    <row r="42" spans="1:56" s="14" customFormat="1" ht="17.25">
      <c r="A42" s="21" t="s">
        <v>25</v>
      </c>
      <c r="B42" s="70">
        <f>39118507+37510+43670056+1214289+6657</f>
        <v>84047019</v>
      </c>
      <c r="C42" s="164"/>
      <c r="D42" s="70">
        <f>43802677+52384+63034136+1470211+15735</f>
        <v>108375143</v>
      </c>
      <c r="E42" s="164"/>
      <c r="F42" s="70">
        <f>121716589</f>
        <v>121716589</v>
      </c>
      <c r="G42" s="79"/>
    </row>
    <row r="43" spans="1:56" s="14" customFormat="1" ht="17.25">
      <c r="A43" s="21" t="s">
        <v>26</v>
      </c>
      <c r="B43" s="70">
        <v>52629451</v>
      </c>
      <c r="C43" s="164"/>
      <c r="D43" s="70">
        <v>71413029</v>
      </c>
      <c r="E43" s="164"/>
      <c r="F43" s="70">
        <v>71413029</v>
      </c>
      <c r="G43" s="79"/>
    </row>
    <row r="44" spans="1:56" s="14" customFormat="1" ht="17.25">
      <c r="A44" s="21" t="s">
        <v>27</v>
      </c>
      <c r="B44" s="70">
        <v>85083347</v>
      </c>
      <c r="C44" s="164"/>
      <c r="D44" s="70">
        <v>107886479</v>
      </c>
      <c r="E44" s="164"/>
      <c r="F44" s="70">
        <v>113441353</v>
      </c>
      <c r="G44" s="79"/>
    </row>
    <row r="45" spans="1:56" s="14" customFormat="1" ht="17.25">
      <c r="A45" s="21" t="s">
        <v>28</v>
      </c>
      <c r="B45" s="70">
        <f>49732597-37510-43670056-1214289-6657</f>
        <v>4804085</v>
      </c>
      <c r="C45" s="164"/>
      <c r="D45" s="70">
        <f>66970350-52384-63034136-1470211-15735</f>
        <v>2397884</v>
      </c>
      <c r="E45" s="164"/>
      <c r="F45" s="70">
        <f>3316149</f>
        <v>3316149</v>
      </c>
      <c r="G45" s="79"/>
    </row>
    <row r="46" spans="1:56" s="14" customFormat="1" ht="17.25">
      <c r="A46" s="27" t="s">
        <v>29</v>
      </c>
      <c r="B46" s="74">
        <f>SUM(B40:B45)</f>
        <v>304953570</v>
      </c>
      <c r="C46" s="152"/>
      <c r="D46" s="74">
        <f>SUM(D40:D45)</f>
        <v>377919368</v>
      </c>
      <c r="E46" s="152"/>
      <c r="F46" s="74">
        <f>SUM(F40:F45)</f>
        <v>398914056</v>
      </c>
      <c r="G46" s="79"/>
    </row>
    <row r="47" spans="1:56" s="14" customFormat="1" ht="17.25">
      <c r="A47" s="33"/>
      <c r="B47" s="70"/>
      <c r="C47" s="164"/>
      <c r="D47" s="70"/>
      <c r="E47" s="164"/>
      <c r="F47" s="70"/>
      <c r="G47" s="79"/>
    </row>
    <row r="48" spans="1:56" s="14" customFormat="1" ht="17.25">
      <c r="A48" s="27" t="s">
        <v>30</v>
      </c>
      <c r="B48" s="70"/>
      <c r="C48" s="164"/>
      <c r="D48" s="70"/>
      <c r="E48" s="164"/>
      <c r="F48" s="70"/>
      <c r="G48" s="79"/>
    </row>
    <row r="49" spans="1:7" s="14" customFormat="1" ht="17.25">
      <c r="A49" s="21" t="s">
        <v>43</v>
      </c>
      <c r="B49" s="70">
        <v>44798087</v>
      </c>
      <c r="C49" s="164"/>
      <c r="D49" s="70">
        <v>45623775</v>
      </c>
      <c r="E49" s="164"/>
      <c r="F49" s="70">
        <v>45564980</v>
      </c>
      <c r="G49" s="79"/>
    </row>
    <row r="50" spans="1:7" s="14" customFormat="1" ht="17.25">
      <c r="A50" s="21" t="s">
        <v>31</v>
      </c>
      <c r="B50" s="70">
        <f>171187+4137</f>
        <v>175324</v>
      </c>
      <c r="C50" s="164"/>
      <c r="D50" s="70">
        <f>46447-65010+81344</f>
        <v>62781</v>
      </c>
      <c r="E50" s="164"/>
      <c r="F50" s="70">
        <f>270019+69</f>
        <v>270088</v>
      </c>
      <c r="G50" s="79"/>
    </row>
    <row r="51" spans="1:7" s="14" customFormat="1" ht="17.25">
      <c r="A51" s="158" t="s">
        <v>32</v>
      </c>
      <c r="B51" s="70">
        <v>177837291</v>
      </c>
      <c r="C51" s="164"/>
      <c r="D51" s="70">
        <v>167443806</v>
      </c>
      <c r="E51" s="164"/>
      <c r="F51" s="70">
        <v>169570892</v>
      </c>
      <c r="G51" s="79"/>
    </row>
    <row r="52" spans="1:7" s="14" customFormat="1" ht="17.25" hidden="1" customHeight="1">
      <c r="A52" s="21" t="s">
        <v>85</v>
      </c>
      <c r="B52" s="70">
        <f>-1442156+1442156</f>
        <v>0</v>
      </c>
      <c r="C52" s="164"/>
      <c r="D52" s="70">
        <f>3453757-4358483+904726</f>
        <v>0</v>
      </c>
      <c r="E52" s="164"/>
      <c r="F52" s="70">
        <f>4325991-5055840+729849</f>
        <v>0</v>
      </c>
      <c r="G52" s="79"/>
    </row>
    <row r="53" spans="1:7" s="14" customFormat="1" ht="17.25">
      <c r="A53" s="21" t="s">
        <v>33</v>
      </c>
      <c r="B53" s="70">
        <f>2948603+1847441+2793008</f>
        <v>7589052</v>
      </c>
      <c r="C53" s="164"/>
      <c r="D53" s="70">
        <f>4641+1540299+2778002</f>
        <v>4322942</v>
      </c>
      <c r="E53" s="152"/>
      <c r="F53" s="70">
        <f>-87545+1702225+2958285</f>
        <v>4572965</v>
      </c>
      <c r="G53" s="79"/>
    </row>
    <row r="54" spans="1:7" s="14" customFormat="1" ht="17.25">
      <c r="A54" s="27" t="s">
        <v>34</v>
      </c>
      <c r="B54" s="74">
        <f>SUM(B49:B53)</f>
        <v>230399754</v>
      </c>
      <c r="C54" s="152"/>
      <c r="D54" s="74">
        <f>SUM(D49:D53)</f>
        <v>217453304</v>
      </c>
      <c r="E54" s="164"/>
      <c r="F54" s="74">
        <f>SUM(F49:F53)</f>
        <v>219978925</v>
      </c>
      <c r="G54" s="79"/>
    </row>
    <row r="55" spans="1:7" s="14" customFormat="1" ht="17.25">
      <c r="A55" s="21"/>
      <c r="B55" s="70"/>
      <c r="C55" s="164"/>
      <c r="D55" s="70"/>
      <c r="E55" s="164"/>
      <c r="F55" s="70"/>
      <c r="G55" s="79"/>
    </row>
    <row r="56" spans="1:7" s="14" customFormat="1" ht="17.25">
      <c r="A56" s="27" t="s">
        <v>35</v>
      </c>
      <c r="B56" s="70"/>
      <c r="C56" s="164"/>
      <c r="D56" s="70"/>
      <c r="E56" s="164"/>
      <c r="F56" s="70"/>
      <c r="G56" s="79"/>
    </row>
    <row r="57" spans="1:7" s="14" customFormat="1" ht="17.25">
      <c r="A57" s="21" t="s">
        <v>36</v>
      </c>
      <c r="B57" s="70"/>
      <c r="C57" s="164"/>
      <c r="D57" s="70"/>
      <c r="E57" s="164"/>
      <c r="F57" s="70"/>
      <c r="G57" s="79"/>
    </row>
    <row r="58" spans="1:7" s="14" customFormat="1" ht="17.25">
      <c r="A58" s="21" t="s">
        <v>37</v>
      </c>
      <c r="B58" s="70">
        <v>4000</v>
      </c>
      <c r="C58" s="164"/>
      <c r="D58" s="70">
        <v>4000</v>
      </c>
      <c r="E58" s="164"/>
      <c r="F58" s="70">
        <v>4000</v>
      </c>
      <c r="G58" s="79"/>
    </row>
    <row r="59" spans="1:7" s="14" customFormat="1" ht="17.25">
      <c r="A59" s="21" t="s">
        <v>38</v>
      </c>
      <c r="B59" s="70">
        <v>20000</v>
      </c>
      <c r="C59" s="164"/>
      <c r="D59" s="70">
        <v>20000</v>
      </c>
      <c r="E59" s="164"/>
      <c r="F59" s="70">
        <v>20000</v>
      </c>
      <c r="G59" s="79"/>
    </row>
    <row r="60" spans="1:7" s="14" customFormat="1" ht="17.25">
      <c r="A60" s="21" t="s">
        <v>39</v>
      </c>
      <c r="B60" s="70">
        <v>9806837</v>
      </c>
      <c r="C60" s="164"/>
      <c r="D60" s="70">
        <v>9338736</v>
      </c>
      <c r="E60" s="164"/>
      <c r="F60" s="70">
        <v>9250965</v>
      </c>
      <c r="G60" s="154"/>
    </row>
    <row r="61" spans="1:7" s="14" customFormat="1" ht="17.25">
      <c r="A61" s="27" t="s">
        <v>40</v>
      </c>
      <c r="B61" s="77">
        <f>SUM(B58:B60)</f>
        <v>9830837</v>
      </c>
      <c r="C61" s="152"/>
      <c r="D61" s="77">
        <f>SUM(D58:D60)</f>
        <v>9362736</v>
      </c>
      <c r="E61" s="152"/>
      <c r="F61" s="169">
        <f>SUM(F58:F60)</f>
        <v>9274965</v>
      </c>
      <c r="G61" s="79"/>
    </row>
    <row r="62" spans="1:7" s="14" customFormat="1" ht="18" thickBot="1">
      <c r="A62" s="34" t="s">
        <v>41</v>
      </c>
      <c r="B62" s="78">
        <f>B46+B54+B61</f>
        <v>545184161</v>
      </c>
      <c r="C62" s="170"/>
      <c r="D62" s="78">
        <f>D46+D54+D61</f>
        <v>604735408</v>
      </c>
      <c r="E62" s="171"/>
      <c r="F62" s="78">
        <f>F46+F54+F61</f>
        <v>628167946</v>
      </c>
      <c r="G62" s="79"/>
    </row>
    <row r="63" spans="1:7" s="14" customFormat="1" ht="18" thickTop="1">
      <c r="A63" s="21"/>
      <c r="B63" s="46"/>
      <c r="C63" s="26"/>
      <c r="D63" s="37"/>
      <c r="E63" s="37"/>
      <c r="F63" s="38"/>
      <c r="G63" s="79"/>
    </row>
    <row r="64" spans="1:7" s="14" customFormat="1" ht="15" customHeight="1">
      <c r="A64" s="18"/>
      <c r="B64" s="19"/>
      <c r="C64" s="39"/>
      <c r="D64" s="19"/>
      <c r="E64" s="39"/>
      <c r="F64" s="20"/>
      <c r="G64" s="79"/>
    </row>
    <row r="65" spans="1:7" s="14" customFormat="1" ht="19.5" customHeight="1">
      <c r="A65" s="49" t="s">
        <v>46</v>
      </c>
      <c r="B65" s="26"/>
      <c r="C65" s="50"/>
      <c r="D65" s="51"/>
      <c r="E65" s="51"/>
      <c r="F65" s="52"/>
      <c r="G65" s="79"/>
    </row>
    <row r="66" spans="1:7" s="14" customFormat="1" ht="17.25">
      <c r="A66" s="48" t="s">
        <v>90</v>
      </c>
      <c r="B66" s="40"/>
      <c r="C66" s="41"/>
      <c r="D66" s="42"/>
      <c r="E66" s="40"/>
      <c r="F66" s="42"/>
      <c r="G66" s="79"/>
    </row>
    <row r="67" spans="1:7" s="14" customFormat="1" ht="17.25">
      <c r="A67" s="21" t="s">
        <v>84</v>
      </c>
      <c r="B67" s="26"/>
      <c r="C67" s="26"/>
      <c r="D67" s="43"/>
      <c r="E67" s="26"/>
      <c r="F67" s="43"/>
      <c r="G67" s="79"/>
    </row>
    <row r="68" spans="1:7" s="14" customFormat="1" ht="17.25">
      <c r="A68" s="18" t="s">
        <v>87</v>
      </c>
      <c r="B68" s="44"/>
      <c r="C68" s="44"/>
      <c r="D68" s="44"/>
      <c r="E68" s="44"/>
      <c r="F68" s="45"/>
      <c r="G68" s="79"/>
    </row>
    <row r="71" spans="1:7">
      <c r="B71">
        <f>B36-B62</f>
        <v>0</v>
      </c>
      <c r="D71">
        <f>D36-D62</f>
        <v>0</v>
      </c>
      <c r="F71">
        <f>F36-F62</f>
        <v>0</v>
      </c>
      <c r="G71" s="156"/>
    </row>
    <row r="72" spans="1:7">
      <c r="G72" s="156"/>
    </row>
    <row r="73" spans="1:7">
      <c r="G73" s="156"/>
    </row>
    <row r="74" spans="1:7">
      <c r="G74" s="156"/>
    </row>
    <row r="75" spans="1:7">
      <c r="G75" s="156"/>
    </row>
    <row r="76" spans="1:7">
      <c r="G76" s="156"/>
    </row>
    <row r="77" spans="1:7">
      <c r="G77" s="156"/>
    </row>
    <row r="78" spans="1:7">
      <c r="G78" s="156"/>
    </row>
    <row r="79" spans="1:7">
      <c r="G79" s="156"/>
    </row>
    <row r="80" spans="1:7">
      <c r="G80" s="156"/>
    </row>
    <row r="81" spans="7:7">
      <c r="G81" s="156"/>
    </row>
    <row r="82" spans="7:7">
      <c r="G82" s="156"/>
    </row>
    <row r="83" spans="7:7">
      <c r="G83" s="156"/>
    </row>
    <row r="84" spans="7:7">
      <c r="G84" s="156"/>
    </row>
    <row r="85" spans="7:7">
      <c r="G85" s="156"/>
    </row>
    <row r="86" spans="7:7">
      <c r="G86" s="156"/>
    </row>
    <row r="87" spans="7:7">
      <c r="G87" s="156"/>
    </row>
    <row r="88" spans="7:7">
      <c r="G88" s="156"/>
    </row>
    <row r="89" spans="7:7">
      <c r="G89" s="156"/>
    </row>
    <row r="90" spans="7:7">
      <c r="G90" s="156"/>
    </row>
    <row r="91" spans="7:7">
      <c r="G91" s="156"/>
    </row>
    <row r="92" spans="7:7">
      <c r="G92" s="156"/>
    </row>
    <row r="93" spans="7:7">
      <c r="G93" s="156"/>
    </row>
    <row r="94" spans="7:7">
      <c r="G94" s="156"/>
    </row>
    <row r="95" spans="7:7">
      <c r="G95" s="156"/>
    </row>
    <row r="96" spans="7:7">
      <c r="G96" s="156"/>
    </row>
    <row r="97" spans="7:7">
      <c r="G97" s="156"/>
    </row>
    <row r="98" spans="7:7">
      <c r="G98" s="156"/>
    </row>
    <row r="99" spans="7:7">
      <c r="G99" s="156"/>
    </row>
    <row r="100" spans="7:7">
      <c r="G100" s="156"/>
    </row>
    <row r="101" spans="7:7">
      <c r="G101" s="156"/>
    </row>
    <row r="102" spans="7:7">
      <c r="G102" s="156"/>
    </row>
    <row r="103" spans="7:7">
      <c r="G103" s="156"/>
    </row>
    <row r="104" spans="7:7">
      <c r="G104" s="156"/>
    </row>
    <row r="105" spans="7:7">
      <c r="G105" s="156"/>
    </row>
    <row r="106" spans="7:7">
      <c r="G106" s="156"/>
    </row>
    <row r="107" spans="7:7">
      <c r="G107" s="156"/>
    </row>
    <row r="108" spans="7:7">
      <c r="G108" s="156"/>
    </row>
    <row r="109" spans="7:7">
      <c r="G109" s="156"/>
    </row>
    <row r="110" spans="7:7">
      <c r="G110" s="156"/>
    </row>
    <row r="111" spans="7:7">
      <c r="G111" s="156"/>
    </row>
    <row r="112" spans="7:7">
      <c r="G112" s="156"/>
    </row>
    <row r="113" spans="7:7">
      <c r="G113" s="156"/>
    </row>
    <row r="114" spans="7:7">
      <c r="G114" s="156"/>
    </row>
    <row r="115" spans="7:7" ht="15.75">
      <c r="G115" s="157"/>
    </row>
  </sheetData>
  <phoneticPr fontId="0" type="noConversion"/>
  <printOptions horizontalCentered="1" verticalCentered="1"/>
  <pageMargins left="0.25" right="0.25" top="0.5" bottom="0.5" header="0.25" footer="0.25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80" t="s">
        <v>57</v>
      </c>
      <c r="B2" s="180"/>
      <c r="C2" s="180"/>
      <c r="D2" s="180"/>
      <c r="E2" s="181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12-04-17</vt:lpstr>
      <vt:lpstr>DEFERRED FRAN NOTES CHRG TO RES</vt:lpstr>
      <vt:lpstr>DEFERRED FRAN NOTES CHRG TO P&amp;L</vt:lpstr>
      <vt:lpstr>P&amp;L-DEFERRED FRAN NOTES CHRG </vt:lpstr>
      <vt:lpstr>'12-04-17'!Print_Area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2017-04-24T19:21:45Z</cp:lastPrinted>
  <dcterms:created xsi:type="dcterms:W3CDTF">2009-02-04T22:27:27Z</dcterms:created>
  <dcterms:modified xsi:type="dcterms:W3CDTF">2017-04-24T19:49:47Z</dcterms:modified>
</cp:coreProperties>
</file>