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27 June 2018\"/>
    </mc:Choice>
  </mc:AlternateContent>
  <bookViews>
    <workbookView xWindow="-345" yWindow="-15" windowWidth="9750" windowHeight="12015"/>
  </bookViews>
  <sheets>
    <sheet name="27-06-20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'27-06-2018'!$A$12:$G$68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'27-06-2018'!$A$11:$F$64</definedName>
  </definedNames>
  <calcPr calcId="152511"/>
</workbook>
</file>

<file path=xl/calcChain.xml><?xml version="1.0" encoding="utf-8"?>
<calcChain xmlns="http://schemas.openxmlformats.org/spreadsheetml/2006/main">
  <c r="F31" i="1" l="1"/>
  <c r="F53" i="1" l="1"/>
  <c r="F50" i="1"/>
  <c r="F40" i="1"/>
  <c r="F34" i="1"/>
  <c r="F21" i="1" l="1"/>
  <c r="F22" i="1" s="1"/>
  <c r="B40" i="1" l="1"/>
  <c r="B53" i="1"/>
  <c r="B52" i="1"/>
  <c r="B50" i="1"/>
  <c r="B34" i="1"/>
  <c r="B31" i="1"/>
  <c r="B28" i="1"/>
  <c r="B21" i="1"/>
  <c r="B22" i="1" s="1"/>
  <c r="D53" i="1" l="1"/>
  <c r="D50" i="1"/>
  <c r="D40" i="1"/>
  <c r="D34" i="1"/>
  <c r="D31" i="1"/>
  <c r="D21" i="1"/>
  <c r="D22" i="1" s="1"/>
  <c r="B61" i="1" l="1"/>
  <c r="B54" i="1"/>
  <c r="B46" i="1"/>
  <c r="B35" i="1"/>
  <c r="B24" i="1"/>
  <c r="B36" i="1" l="1"/>
  <c r="B62" i="1"/>
  <c r="D61" i="1"/>
  <c r="D54" i="1"/>
  <c r="D46" i="1"/>
  <c r="D35" i="1"/>
  <c r="D62" i="1" l="1"/>
  <c r="D24" i="1"/>
  <c r="D36" i="1" s="1"/>
  <c r="F46" i="1" l="1"/>
  <c r="F24" i="1" l="1"/>
  <c r="F54" i="1"/>
  <c r="F61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5" i="1" l="1"/>
  <c r="F36" i="1" s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<sst xmlns="http://schemas.openxmlformats.org/spreadsheetml/2006/main" count="209" uniqueCount="93">
  <si>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</si>
  <si>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</si>
  <si>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</si>
  <si>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</si>
  <si>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</si>
  <si>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</si>
  <si>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</si>
  <si>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</si>
  <si>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</si>
  <si>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</si>
  <si>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</si>
  <si>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</si>
  <si>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</si>
  <si>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</si>
  <si>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</si>
  <si>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</si>
  <si>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</si>
  <si>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</si>
  <si>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</si>
  <si>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</si>
  <si>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</si>
  <si>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</si>
  <si>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</si>
  <si>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</si>
  <si>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</si>
  <si>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</si>
  <si>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</si>
  <si>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</si>
  <si>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</si>
  <si>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</si>
  <si>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</si>
  <si>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</si>
  <si>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</si>
  <si>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</si>
  <si>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</si>
  <si>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</si>
  <si>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</si>
  <si>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</si>
  <si>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</si>
  <si>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</si>
  <si>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</si>
  <si>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</si>
  <si>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</si>
  <si>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</si>
  <si>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</si>
  <si>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</si>
  <si>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</si>
  <si>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</si>
  <si>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</si>
  <si>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</si>
  <si>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</si>
  <si>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</si>
  <si>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</si>
  <si>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</si>
  <si>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</si>
  <si>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</si>
  <si>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</si>
  <si>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</si>
  <si>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</si>
  <si>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</si>
  <si>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</si>
  <si>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</si>
  <si>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</si>
  <si>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</si>
  <si>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</si>
  <si>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</si>
  <si>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</si>
  <si>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</si>
  <si>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</si>
  <si>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</si>
  <si>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</si>
  <si>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</si>
  <si>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</si>
  <si>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</si>
  <si>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</si>
  <si>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</si>
  <si>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</si>
  <si>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</si>
  <si>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</si>
  <si>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</si>
  <si>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</si>
  <si>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</si>
  <si>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</si>
  <si>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</si>
  <si>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</si>
  <si>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</si>
  <si>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</si>
  <si>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</si>
  <si>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13 June</t>
  </si>
  <si>
    <t>27 June</t>
  </si>
  <si>
    <t>28 JUNE</t>
  </si>
  <si>
    <r>
      <t xml:space="preserve">* </t>
    </r>
    <r>
      <rPr>
        <sz val="12"/>
        <rFont val="Arial Unicode MS"/>
        <family val="2"/>
      </rPr>
      <t>The year to date profi of $8.36bn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</si>
  <si>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As At 27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</si>
</sst>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2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211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/>
    <xf numFmtId="37" fontId="6" fillId="2" borderId="0" xfId="0" applyNumberFormat="1" applyFont="1" applyFill="1" applyBorder="1" applyAlignment="1">
      <alignment horizontal="center"/>
    </xf>
    <xf numFmtId="37" fontId="13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40" fontId="6" fillId="2" borderId="0" xfId="0" applyNumberFormat="1" applyFont="1" applyFill="1"/>
    <xf numFmtId="37" fontId="42" fillId="2" borderId="0" xfId="0" applyNumberFormat="1" applyFont="1" applyFill="1"/>
    <xf numFmtId="165" fontId="42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165" fontId="42" fillId="2" borderId="0" xfId="0" applyNumberFormat="1" applyFont="1" applyFill="1" applyAlignment="1">
      <alignment horizontal="right"/>
    </xf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1" fillId="2" borderId="24" xfId="0" applyNumberFormat="1" applyFont="1" applyFill="1" applyBorder="1"/>
    <xf numFmtId="39" fontId="0" fillId="2" borderId="0" xfId="0" applyNumberFormat="1" applyFon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56" xfId="0" applyNumberFormat="1" applyFont="1" applyFill="1" applyBorder="1" applyProtection="1">
      <protection hidden="1"/>
    </xf>
    <xf numFmtId="37" fontId="10" fillId="12" borderId="56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43" fillId="5" borderId="19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10" fillId="5" borderId="16" xfId="0" applyNumberFormat="1" applyFont="1" applyFill="1" applyBorder="1" applyProtection="1">
      <protection hidden="1"/>
    </xf>
    <xf numFmtId="37" fontId="6" fillId="12" borderId="16" xfId="0" applyNumberFormat="1" applyFont="1" applyFill="1" applyBorder="1"/>
    <xf numFmtId="37" fontId="6" fillId="12" borderId="17" xfId="0" applyNumberFormat="1" applyFont="1" applyFill="1" applyBorder="1"/>
    <xf numFmtId="37" fontId="6" fillId="12" borderId="7" xfId="0" applyNumberFormat="1" applyFont="1" applyFill="1" applyBorder="1"/>
    <xf numFmtId="37" fontId="5" fillId="12" borderId="7" xfId="0" applyNumberFormat="1" applyFont="1" applyFill="1" applyBorder="1" applyAlignment="1">
      <alignment horizontal="centerContinuous"/>
    </xf>
    <xf numFmtId="37" fontId="6" fillId="12" borderId="8" xfId="0" applyNumberFormat="1" applyFont="1" applyFill="1" applyBorder="1"/>
    <xf numFmtId="37" fontId="6" fillId="12" borderId="2" xfId="0" applyNumberFormat="1" applyFont="1" applyFill="1" applyBorder="1"/>
    <xf numFmtId="37" fontId="6" fillId="12" borderId="3" xfId="0" applyNumberFormat="1" applyFont="1" applyFill="1" applyBorder="1"/>
    <xf numFmtId="37" fontId="13" fillId="12" borderId="0" xfId="0" applyNumberFormat="1" applyFont="1" applyFill="1" applyBorder="1"/>
    <xf numFmtId="37" fontId="12" fillId="12" borderId="0" xfId="0" applyNumberFormat="1" applyFont="1" applyFill="1" applyBorder="1"/>
    <xf numFmtId="37" fontId="13" fillId="12" borderId="5" xfId="0" applyNumberFormat="1" applyFont="1" applyFill="1" applyBorder="1"/>
    <xf numFmtId="37" fontId="6" fillId="12" borderId="5" xfId="0" applyNumberFormat="1" applyFont="1" applyFill="1" applyBorder="1"/>
    <xf numFmtId="37" fontId="13" fillId="12" borderId="7" xfId="0" applyNumberFormat="1" applyFont="1" applyFill="1" applyBorder="1"/>
    <xf numFmtId="37" fontId="13" fillId="12" borderId="8" xfId="0" applyNumberFormat="1" applyFont="1" applyFill="1" applyBorder="1"/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</xdr:colOff>
      <xdr:row>1</xdr:row>
      <xdr:rowOff>184667</xdr:rowOff>
    </xdr:from>
    <xdr:to>
      <xdr:col>5</xdr:col>
      <xdr:colOff>1662851</xdr:colOff>
      <xdr:row>9</xdr:row>
      <xdr:rowOff>252704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57" y="408213"/>
          <a:ext cx="8660811" cy="1856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zoomScale="98" zoomScaleNormal="98" zoomScaleSheetLayoutView="75" workbookViewId="0">
      <selection activeCell="G15" sqref="G15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1.33203125" style="14" customWidth="1"/>
    <col min="8" max="8" width="19" style="14" customWidth="1"/>
    <col min="9" max="9" width="17" style="14" bestFit="1" customWidth="1"/>
    <col min="10" max="10" width="19.6640625" bestFit="1" customWidth="1"/>
    <col min="11" max="11" width="14.44140625" bestFit="1" customWidth="1"/>
    <col min="12" max="12" width="17.77734375" style="158" customWidth="1"/>
  </cols>
  <sheetData>
    <row r="1" spans="1:12">
      <c r="A1" s="1"/>
      <c r="B1" s="2"/>
      <c r="C1" s="2"/>
      <c r="D1" s="2"/>
      <c r="E1" s="2"/>
      <c r="F1" s="2"/>
      <c r="G1" s="26"/>
      <c r="H1"/>
      <c r="I1"/>
    </row>
    <row r="2" spans="1:12">
      <c r="A2" s="3"/>
      <c r="B2" s="4"/>
      <c r="C2" s="4"/>
      <c r="D2" s="4"/>
      <c r="F2" s="4"/>
      <c r="G2" s="26"/>
      <c r="H2"/>
      <c r="I2"/>
    </row>
    <row r="3" spans="1:12">
      <c r="A3" s="3"/>
      <c r="B3" s="4"/>
      <c r="C3" s="4"/>
      <c r="D3" s="4"/>
      <c r="F3" s="4"/>
      <c r="G3" s="26"/>
      <c r="H3"/>
      <c r="I3"/>
    </row>
    <row r="4" spans="1:12">
      <c r="A4" s="3"/>
      <c r="B4" s="4"/>
      <c r="C4" s="4"/>
      <c r="D4" s="4"/>
      <c r="F4" s="173"/>
      <c r="G4" s="26"/>
      <c r="H4"/>
      <c r="I4"/>
    </row>
    <row r="5" spans="1:12">
      <c r="A5" s="3"/>
      <c r="B5" s="4"/>
      <c r="C5" s="4"/>
      <c r="D5" s="4"/>
      <c r="F5" s="173"/>
      <c r="G5" s="26"/>
      <c r="H5"/>
      <c r="I5"/>
    </row>
    <row r="6" spans="1:12">
      <c r="A6" s="3"/>
      <c r="B6" s="4"/>
      <c r="C6" s="4"/>
      <c r="D6" s="4"/>
      <c r="F6" s="173"/>
      <c r="G6" s="26"/>
      <c r="H6"/>
      <c r="I6"/>
    </row>
    <row r="7" spans="1:12">
      <c r="A7" s="3"/>
      <c r="B7" s="4"/>
      <c r="C7" s="4"/>
      <c r="D7" s="4"/>
      <c r="F7" s="173"/>
      <c r="G7" s="26"/>
      <c r="H7"/>
      <c r="I7"/>
    </row>
    <row r="8" spans="1:12">
      <c r="A8" s="3"/>
      <c r="B8" s="4"/>
      <c r="C8" s="4"/>
      <c r="D8" s="4"/>
      <c r="F8" s="173"/>
      <c r="G8" s="26"/>
      <c r="H8"/>
      <c r="I8"/>
    </row>
    <row r="9" spans="1:12">
      <c r="A9" s="3"/>
      <c r="B9" s="4"/>
      <c r="C9" s="4"/>
      <c r="D9" s="4"/>
      <c r="F9" s="173"/>
      <c r="G9" s="26"/>
      <c r="H9"/>
      <c r="I9"/>
    </row>
    <row r="10" spans="1:12" ht="41.25">
      <c r="A10" s="5"/>
      <c r="B10" s="6"/>
      <c r="C10" s="7"/>
      <c r="D10" s="7"/>
      <c r="E10" s="7"/>
      <c r="F10" s="6"/>
      <c r="G10" s="26"/>
      <c r="H10"/>
      <c r="I10"/>
    </row>
    <row r="11" spans="1:12">
      <c r="A11" s="8"/>
      <c r="B11" s="9"/>
      <c r="C11" s="10"/>
      <c r="D11" s="9"/>
      <c r="E11" s="10"/>
      <c r="F11" s="174"/>
      <c r="G11" s="26"/>
      <c r="H11"/>
      <c r="I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92</v>
      </c>
      <c r="B14" s="148"/>
      <c r="C14" s="149"/>
      <c r="D14" s="148"/>
      <c r="E14" s="149"/>
      <c r="F14" s="148"/>
    </row>
    <row r="15" spans="1:12" s="14" customFormat="1">
      <c r="A15" s="152" t="s">
        <v>3</v>
      </c>
      <c r="B15" s="153"/>
      <c r="C15" s="153"/>
      <c r="D15" s="153"/>
      <c r="E15" s="153"/>
      <c r="F15" s="175"/>
    </row>
    <row r="16" spans="1:12" s="14" customFormat="1">
      <c r="A16" s="21"/>
      <c r="B16" s="203">
        <v>2017</v>
      </c>
      <c r="C16" s="204"/>
      <c r="D16" s="203">
        <v>2018</v>
      </c>
      <c r="E16" s="205"/>
      <c r="F16" s="203">
        <v>2018</v>
      </c>
      <c r="G16" s="155"/>
      <c r="L16" s="79"/>
    </row>
    <row r="17" spans="1:12" s="14" customFormat="1">
      <c r="A17" s="21"/>
      <c r="B17" s="206" t="s">
        <v>90</v>
      </c>
      <c r="C17" s="207"/>
      <c r="D17" s="206" t="s">
        <v>88</v>
      </c>
      <c r="E17" s="207"/>
      <c r="F17" s="206" t="s">
        <v>89</v>
      </c>
      <c r="G17" s="156"/>
      <c r="L17" s="79"/>
    </row>
    <row r="18" spans="1:12" s="14" customFormat="1">
      <c r="A18" s="21"/>
      <c r="B18" s="208" t="s">
        <v>5</v>
      </c>
      <c r="C18" s="207"/>
      <c r="D18" s="208" t="s">
        <v>5</v>
      </c>
      <c r="E18" s="207"/>
      <c r="F18" s="208" t="s">
        <v>5</v>
      </c>
      <c r="G18" s="155"/>
      <c r="L18" s="79"/>
    </row>
    <row r="19" spans="1:12" s="14" customFormat="1">
      <c r="A19" s="25" t="s">
        <v>6</v>
      </c>
      <c r="B19" s="69"/>
      <c r="C19" s="176"/>
      <c r="D19" s="69"/>
      <c r="E19" s="176"/>
      <c r="F19" s="69"/>
      <c r="G19" s="26"/>
      <c r="L19" s="79"/>
    </row>
    <row r="20" spans="1:12" s="14" customFormat="1">
      <c r="A20" s="27" t="s">
        <v>7</v>
      </c>
      <c r="B20" s="69"/>
      <c r="C20" s="176"/>
      <c r="D20" s="69"/>
      <c r="E20" s="176"/>
      <c r="F20" s="69"/>
      <c r="G20" s="26"/>
      <c r="L20" s="79"/>
    </row>
    <row r="21" spans="1:12" s="14" customFormat="1">
      <c r="A21" s="21" t="s">
        <v>8</v>
      </c>
      <c r="B21" s="70">
        <f>3842954-3029</f>
        <v>3839925</v>
      </c>
      <c r="C21" s="177"/>
      <c r="D21" s="70">
        <f>41953022-142525</f>
        <v>41810497</v>
      </c>
      <c r="E21" s="177"/>
      <c r="F21" s="70">
        <f>42210542-143400</f>
        <v>42067142</v>
      </c>
      <c r="G21" s="157"/>
      <c r="L21" s="79"/>
    </row>
    <row r="22" spans="1:12" s="14" customFormat="1">
      <c r="A22" s="21" t="s">
        <v>9</v>
      </c>
      <c r="B22" s="70">
        <f>176027+136283721+189717897-B21+44838333+2183+10060734+1614110</f>
        <v>378853080</v>
      </c>
      <c r="C22" s="177"/>
      <c r="D22" s="70">
        <f>150283+95808748+577880+294066115+58088120+5521946+148-D21</f>
        <v>412402743</v>
      </c>
      <c r="E22" s="177"/>
      <c r="F22" s="70">
        <f>664630+145526+295967208+58486863+5521946+2518+85540550-F21</f>
        <v>404262099</v>
      </c>
      <c r="G22" s="157"/>
      <c r="H22" s="81"/>
      <c r="L22" s="79"/>
    </row>
    <row r="23" spans="1:12" s="14" customFormat="1">
      <c r="A23" s="21" t="s">
        <v>42</v>
      </c>
      <c r="B23" s="70">
        <v>30357278</v>
      </c>
      <c r="C23" s="177"/>
      <c r="D23" s="70">
        <v>34160637</v>
      </c>
      <c r="E23" s="177"/>
      <c r="F23" s="70">
        <v>34120473</v>
      </c>
      <c r="G23" s="157"/>
      <c r="H23" s="82"/>
      <c r="L23" s="79"/>
    </row>
    <row r="24" spans="1:12" s="14" customFormat="1">
      <c r="A24" s="160" t="s">
        <v>10</v>
      </c>
      <c r="B24" s="71">
        <f t="shared" ref="B24" si="0">+B21+B22+B23</f>
        <v>413050283</v>
      </c>
      <c r="C24" s="71"/>
      <c r="D24" s="71">
        <f>+D21+D22+D23</f>
        <v>488373877</v>
      </c>
      <c r="E24" s="178"/>
      <c r="F24" s="71">
        <f>+F21+F22+F23</f>
        <v>480449714</v>
      </c>
      <c r="G24" s="157"/>
      <c r="L24" s="79"/>
    </row>
    <row r="25" spans="1:12" s="14" customFormat="1">
      <c r="A25" s="21"/>
      <c r="B25" s="70"/>
      <c r="C25" s="177"/>
      <c r="D25" s="70"/>
      <c r="E25" s="177"/>
      <c r="F25" s="70"/>
      <c r="G25" s="157"/>
      <c r="L25" s="79"/>
    </row>
    <row r="26" spans="1:12" s="14" customFormat="1">
      <c r="A26" s="27" t="s">
        <v>11</v>
      </c>
      <c r="B26" s="70"/>
      <c r="C26" s="177"/>
      <c r="D26" s="70"/>
      <c r="E26" s="177"/>
      <c r="F26" s="70"/>
      <c r="G26" s="157"/>
      <c r="H26" s="164"/>
      <c r="L26" s="79"/>
    </row>
    <row r="27" spans="1:12" s="14" customFormat="1">
      <c r="A27" s="21" t="s">
        <v>12</v>
      </c>
      <c r="B27" s="70" t="s">
        <v>13</v>
      </c>
      <c r="C27" s="177"/>
      <c r="D27" s="70" t="s">
        <v>13</v>
      </c>
      <c r="E27" s="177"/>
      <c r="F27" s="70" t="s">
        <v>13</v>
      </c>
      <c r="G27" s="157"/>
      <c r="H27" s="163"/>
      <c r="L27" s="79"/>
    </row>
    <row r="28" spans="1:12" s="14" customFormat="1">
      <c r="A28" s="21" t="s">
        <v>44</v>
      </c>
      <c r="B28" s="70">
        <f>71+125916105</f>
        <v>125916176</v>
      </c>
      <c r="C28" s="177"/>
      <c r="D28" s="70">
        <v>137694488</v>
      </c>
      <c r="E28" s="177"/>
      <c r="F28" s="70">
        <v>137811084</v>
      </c>
      <c r="G28" s="157"/>
      <c r="L28" s="79"/>
    </row>
    <row r="29" spans="1:12" s="14" customFormat="1" hidden="1">
      <c r="A29" s="21" t="s">
        <v>14</v>
      </c>
      <c r="B29" s="70">
        <v>0</v>
      </c>
      <c r="C29" s="177"/>
      <c r="D29" s="70">
        <v>0</v>
      </c>
      <c r="E29" s="177"/>
      <c r="F29" s="70">
        <v>0</v>
      </c>
      <c r="G29" s="157"/>
      <c r="L29" s="79"/>
    </row>
    <row r="30" spans="1:12" s="14" customFormat="1" hidden="1">
      <c r="A30" s="21" t="s">
        <v>15</v>
      </c>
      <c r="B30" s="70">
        <v>0</v>
      </c>
      <c r="C30" s="177"/>
      <c r="D30" s="70">
        <v>0</v>
      </c>
      <c r="E30" s="177"/>
      <c r="F30" s="70">
        <v>0</v>
      </c>
      <c r="G30" s="157"/>
      <c r="L30" s="79"/>
    </row>
    <row r="31" spans="1:12" s="14" customFormat="1">
      <c r="A31" s="21" t="s">
        <v>87</v>
      </c>
      <c r="B31" s="72">
        <f>25330168+2604279</f>
        <v>27934447</v>
      </c>
      <c r="C31" s="179"/>
      <c r="D31" s="72">
        <f>26291318-100202</f>
        <v>26191116</v>
      </c>
      <c r="E31" s="177"/>
      <c r="F31" s="70">
        <f>26291318-100202</f>
        <v>26191116</v>
      </c>
      <c r="G31" s="157"/>
      <c r="L31" s="79"/>
    </row>
    <row r="32" spans="1:12" s="14" customFormat="1" ht="17.25" customHeight="1">
      <c r="A32" s="21" t="s">
        <v>16</v>
      </c>
      <c r="B32" s="70">
        <v>3000000</v>
      </c>
      <c r="C32" s="180"/>
      <c r="D32" s="70">
        <v>0</v>
      </c>
      <c r="E32" s="181"/>
      <c r="F32" s="70">
        <v>0</v>
      </c>
      <c r="G32" s="157"/>
      <c r="L32" s="79"/>
    </row>
    <row r="33" spans="1:12" s="14" customFormat="1" hidden="1">
      <c r="A33" s="21" t="s">
        <v>17</v>
      </c>
      <c r="B33" s="70">
        <v>0</v>
      </c>
      <c r="C33" s="177"/>
      <c r="D33" s="70">
        <v>0</v>
      </c>
      <c r="E33" s="177"/>
      <c r="F33" s="70">
        <v>0</v>
      </c>
      <c r="G33" s="157"/>
      <c r="L33" s="79"/>
    </row>
    <row r="34" spans="1:12" s="14" customFormat="1">
      <c r="A34" s="21" t="s">
        <v>18</v>
      </c>
      <c r="B34" s="73">
        <f>4747918-61377-2502+3582520+19973161-B32+78176</f>
        <v>25317896</v>
      </c>
      <c r="C34" s="177"/>
      <c r="D34" s="73">
        <f>112632+4674270-71349-2466+3610078+12957708-D32-1019000+100202</f>
        <v>20362075</v>
      </c>
      <c r="E34" s="182"/>
      <c r="F34" s="70">
        <f>128259+4683647+295-2462+3901189+13023839-F32+100202-1019000</f>
        <v>20815969</v>
      </c>
      <c r="G34" s="157"/>
      <c r="L34" s="79"/>
    </row>
    <row r="35" spans="1:12" s="14" customFormat="1">
      <c r="A35" s="27" t="s">
        <v>19</v>
      </c>
      <c r="B35" s="74">
        <f t="shared" ref="B35" si="1">SUM(B28:B34)</f>
        <v>182168519</v>
      </c>
      <c r="C35" s="74"/>
      <c r="D35" s="74">
        <f>SUM(D28:D34)</f>
        <v>184247679</v>
      </c>
      <c r="E35" s="183"/>
      <c r="F35" s="74">
        <f>SUM(F28:F34)</f>
        <v>184818169</v>
      </c>
      <c r="G35" s="157"/>
      <c r="L35" s="79"/>
    </row>
    <row r="36" spans="1:12" s="14" customFormat="1" ht="18" thickBot="1">
      <c r="A36" s="25" t="s">
        <v>20</v>
      </c>
      <c r="B36" s="75">
        <f t="shared" ref="B36" si="2">+B35+B24</f>
        <v>595218802</v>
      </c>
      <c r="C36" s="75"/>
      <c r="D36" s="75">
        <f>+D35+D24</f>
        <v>672621556</v>
      </c>
      <c r="E36" s="184"/>
      <c r="F36" s="75">
        <f>+F35+F24</f>
        <v>665267883</v>
      </c>
      <c r="G36" s="157"/>
      <c r="L36" s="79"/>
    </row>
    <row r="37" spans="1:12" s="14" customFormat="1" ht="18" thickTop="1">
      <c r="A37" s="21"/>
      <c r="B37" s="70"/>
      <c r="C37" s="177"/>
      <c r="D37" s="70"/>
      <c r="E37" s="177"/>
      <c r="F37" s="70"/>
      <c r="G37" s="157"/>
      <c r="L37" s="79"/>
    </row>
    <row r="38" spans="1:12" s="14" customFormat="1">
      <c r="A38" s="25" t="s">
        <v>21</v>
      </c>
      <c r="B38" s="70"/>
      <c r="C38" s="177"/>
      <c r="D38" s="70"/>
      <c r="E38" s="177"/>
      <c r="F38" s="70"/>
      <c r="G38" s="157"/>
      <c r="L38" s="79"/>
    </row>
    <row r="39" spans="1:12" s="14" customFormat="1">
      <c r="A39" s="27" t="s">
        <v>22</v>
      </c>
      <c r="B39" s="76"/>
      <c r="C39" s="177"/>
      <c r="D39" s="76"/>
      <c r="E39" s="177"/>
      <c r="F39" s="76"/>
      <c r="G39" s="157"/>
      <c r="L39" s="79"/>
    </row>
    <row r="40" spans="1:12" s="14" customFormat="1">
      <c r="A40" s="21" t="s">
        <v>23</v>
      </c>
      <c r="B40" s="70">
        <f>88373670+3950666</f>
        <v>92324336</v>
      </c>
      <c r="C40" s="177"/>
      <c r="D40" s="70">
        <f>98162132+4260548</f>
        <v>102422680</v>
      </c>
      <c r="E40" s="177"/>
      <c r="F40" s="70">
        <f>98968856+4278413</f>
        <v>103247269</v>
      </c>
      <c r="G40" s="157"/>
      <c r="H40" s="81"/>
      <c r="L40" s="79"/>
    </row>
    <row r="41" spans="1:12" s="14" customFormat="1">
      <c r="A41" s="21" t="s">
        <v>24</v>
      </c>
      <c r="B41" s="76"/>
      <c r="C41" s="177"/>
      <c r="D41" s="76"/>
      <c r="E41" s="177"/>
      <c r="F41" s="76"/>
      <c r="G41" s="157"/>
      <c r="H41" s="164"/>
      <c r="K41" s="166"/>
      <c r="L41" s="79"/>
    </row>
    <row r="42" spans="1:12" s="14" customFormat="1">
      <c r="A42" s="21" t="s">
        <v>25</v>
      </c>
      <c r="B42" s="70">
        <v>51675094</v>
      </c>
      <c r="C42" s="177"/>
      <c r="D42" s="70">
        <v>112519559</v>
      </c>
      <c r="E42" s="177"/>
      <c r="F42" s="70">
        <v>96949309</v>
      </c>
      <c r="G42" s="157"/>
      <c r="H42" s="143"/>
      <c r="I42" s="165"/>
      <c r="K42" s="166"/>
      <c r="L42" s="79"/>
    </row>
    <row r="43" spans="1:12" s="14" customFormat="1">
      <c r="A43" s="21" t="s">
        <v>26</v>
      </c>
      <c r="B43" s="70">
        <v>72236518</v>
      </c>
      <c r="C43" s="177"/>
      <c r="D43" s="70">
        <v>70760809</v>
      </c>
      <c r="E43" s="177"/>
      <c r="F43" s="70">
        <v>70462518</v>
      </c>
      <c r="G43" s="157"/>
      <c r="H43" s="143"/>
      <c r="I43" s="143"/>
      <c r="J43" s="79"/>
      <c r="K43" s="166"/>
      <c r="L43" s="79"/>
    </row>
    <row r="44" spans="1:12" s="14" customFormat="1">
      <c r="A44" s="21" t="s">
        <v>27</v>
      </c>
      <c r="B44" s="70">
        <v>118049991</v>
      </c>
      <c r="C44" s="177"/>
      <c r="D44" s="70">
        <v>132110637</v>
      </c>
      <c r="E44" s="177"/>
      <c r="F44" s="185">
        <v>131635282</v>
      </c>
      <c r="G44" s="157"/>
      <c r="H44" s="168"/>
      <c r="I44" s="165"/>
      <c r="J44" s="165"/>
      <c r="K44" s="166"/>
      <c r="L44" s="79"/>
    </row>
    <row r="45" spans="1:12" s="14" customFormat="1">
      <c r="A45" s="21" t="s">
        <v>28</v>
      </c>
      <c r="B45" s="70">
        <v>8596778</v>
      </c>
      <c r="C45" s="177"/>
      <c r="D45" s="70">
        <v>3943136</v>
      </c>
      <c r="E45" s="182"/>
      <c r="F45" s="70">
        <v>6605294</v>
      </c>
      <c r="G45" s="157"/>
      <c r="H45" s="79"/>
      <c r="K45" s="166"/>
      <c r="L45" s="79"/>
    </row>
    <row r="46" spans="1:12" s="14" customFormat="1">
      <c r="A46" s="27" t="s">
        <v>29</v>
      </c>
      <c r="B46" s="74">
        <f t="shared" ref="B46" si="3">SUM(B40:B45)</f>
        <v>342882717</v>
      </c>
      <c r="C46" s="74"/>
      <c r="D46" s="74">
        <f>SUM(D40:D45)</f>
        <v>421756821</v>
      </c>
      <c r="E46" s="184"/>
      <c r="F46" s="74">
        <f>SUM(F40:F45)</f>
        <v>408899672</v>
      </c>
      <c r="G46" s="157"/>
      <c r="H46" s="143"/>
      <c r="K46" s="166"/>
      <c r="L46" s="79"/>
    </row>
    <row r="47" spans="1:12" s="14" customFormat="1">
      <c r="A47" s="33"/>
      <c r="B47" s="70"/>
      <c r="C47" s="177"/>
      <c r="D47" s="70"/>
      <c r="E47" s="177"/>
      <c r="F47" s="70"/>
      <c r="G47" s="157"/>
      <c r="K47" s="166"/>
      <c r="L47" s="79"/>
    </row>
    <row r="48" spans="1:12" s="14" customFormat="1">
      <c r="A48" s="27" t="s">
        <v>30</v>
      </c>
      <c r="B48" s="70"/>
      <c r="C48" s="177"/>
      <c r="D48" s="70"/>
      <c r="E48" s="177"/>
      <c r="F48" s="70"/>
      <c r="G48" s="157"/>
      <c r="K48" s="166"/>
      <c r="L48" s="79"/>
    </row>
    <row r="49" spans="1:12" s="14" customFormat="1">
      <c r="A49" s="21" t="s">
        <v>43</v>
      </c>
      <c r="B49" s="70">
        <v>46668669</v>
      </c>
      <c r="C49" s="177"/>
      <c r="D49" s="70">
        <v>48122797</v>
      </c>
      <c r="E49" s="177"/>
      <c r="F49" s="70">
        <v>48066218</v>
      </c>
      <c r="G49" s="157"/>
      <c r="H49" s="81"/>
      <c r="K49" s="166"/>
      <c r="L49" s="79"/>
    </row>
    <row r="50" spans="1:12" s="14" customFormat="1">
      <c r="A50" s="21" t="s">
        <v>31</v>
      </c>
      <c r="B50" s="70">
        <f>163441+99203</f>
        <v>262644</v>
      </c>
      <c r="C50" s="177"/>
      <c r="D50" s="70">
        <f>188321+42698</f>
        <v>231019</v>
      </c>
      <c r="E50" s="177"/>
      <c r="F50" s="70">
        <f>239176+89715</f>
        <v>328891</v>
      </c>
      <c r="G50" s="157"/>
      <c r="K50" s="166"/>
      <c r="L50" s="79"/>
    </row>
    <row r="51" spans="1:12" s="14" customFormat="1">
      <c r="A51" s="169" t="s">
        <v>32</v>
      </c>
      <c r="B51" s="70">
        <v>189925888</v>
      </c>
      <c r="C51" s="177"/>
      <c r="D51" s="70">
        <v>177485747</v>
      </c>
      <c r="E51" s="177"/>
      <c r="F51" s="70">
        <v>181115578</v>
      </c>
      <c r="G51" s="157"/>
      <c r="J51" s="151"/>
      <c r="K51" s="166"/>
      <c r="L51" s="79"/>
    </row>
    <row r="52" spans="1:12" s="14" customFormat="1">
      <c r="A52" s="21" t="s">
        <v>86</v>
      </c>
      <c r="B52" s="72">
        <f>7966114-10570393+2604279</f>
        <v>0</v>
      </c>
      <c r="C52" s="177"/>
      <c r="D52" s="72">
        <v>6508026</v>
      </c>
      <c r="E52" s="177"/>
      <c r="F52" s="70">
        <v>8360186</v>
      </c>
      <c r="G52" s="157"/>
      <c r="H52" s="81"/>
      <c r="J52" s="151"/>
      <c r="K52" s="166"/>
      <c r="L52" s="79"/>
    </row>
    <row r="53" spans="1:12" s="14" customFormat="1">
      <c r="A53" s="21" t="s">
        <v>33</v>
      </c>
      <c r="B53" s="70">
        <f>816093+1816192+2942251</f>
        <v>5574536</v>
      </c>
      <c r="C53" s="177"/>
      <c r="D53" s="70">
        <f>1959249+1486066+3572075-1019000</f>
        <v>5998390</v>
      </c>
      <c r="E53" s="183"/>
      <c r="F53" s="70">
        <f>1865148+1507382+3573651-1019000</f>
        <v>5927181</v>
      </c>
      <c r="G53" s="157"/>
      <c r="J53" s="151"/>
      <c r="K53" s="166"/>
      <c r="L53" s="79"/>
    </row>
    <row r="54" spans="1:12" s="14" customFormat="1">
      <c r="A54" s="27" t="s">
        <v>34</v>
      </c>
      <c r="B54" s="74">
        <f t="shared" ref="B54" si="4">SUM(B49:B53)</f>
        <v>242431737</v>
      </c>
      <c r="C54" s="74"/>
      <c r="D54" s="74">
        <f>SUM(D49:D53)</f>
        <v>238345979</v>
      </c>
      <c r="E54" s="186"/>
      <c r="F54" s="74">
        <f>SUM(F49:F53)</f>
        <v>243798054</v>
      </c>
      <c r="G54" s="157"/>
      <c r="J54" s="151"/>
      <c r="K54" s="166"/>
      <c r="L54" s="79"/>
    </row>
    <row r="55" spans="1:12" s="14" customFormat="1">
      <c r="A55" s="21"/>
      <c r="B55" s="70"/>
      <c r="C55" s="177"/>
      <c r="D55" s="70"/>
      <c r="E55" s="177"/>
      <c r="F55" s="70"/>
      <c r="G55" s="157"/>
      <c r="J55" s="151"/>
      <c r="K55" s="166"/>
      <c r="L55" s="79"/>
    </row>
    <row r="56" spans="1:12" s="14" customFormat="1">
      <c r="A56" s="27" t="s">
        <v>35</v>
      </c>
      <c r="B56" s="70"/>
      <c r="C56" s="177"/>
      <c r="D56" s="70"/>
      <c r="E56" s="177"/>
      <c r="F56" s="70"/>
      <c r="G56" s="157"/>
      <c r="J56" s="151"/>
      <c r="K56" s="166"/>
      <c r="L56" s="79"/>
    </row>
    <row r="57" spans="1:12" s="14" customFormat="1">
      <c r="A57" s="21" t="s">
        <v>36</v>
      </c>
      <c r="B57" s="70"/>
      <c r="C57" s="177"/>
      <c r="D57" s="70"/>
      <c r="E57" s="177"/>
      <c r="F57" s="70"/>
      <c r="G57" s="157"/>
      <c r="J57" s="151"/>
      <c r="K57" s="166"/>
      <c r="L57" s="79"/>
    </row>
    <row r="58" spans="1:12" s="14" customFormat="1">
      <c r="A58" s="21" t="s">
        <v>37</v>
      </c>
      <c r="B58" s="70">
        <v>4000</v>
      </c>
      <c r="C58" s="177"/>
      <c r="D58" s="70">
        <v>4000</v>
      </c>
      <c r="E58" s="177"/>
      <c r="F58" s="70">
        <v>4000</v>
      </c>
      <c r="G58" s="157"/>
      <c r="H58" s="83"/>
      <c r="J58" s="151"/>
      <c r="K58" s="166"/>
      <c r="L58" s="79"/>
    </row>
    <row r="59" spans="1:12" s="14" customFormat="1">
      <c r="A59" s="21" t="s">
        <v>38</v>
      </c>
      <c r="B59" s="70">
        <v>20000</v>
      </c>
      <c r="C59" s="177"/>
      <c r="D59" s="70">
        <v>20000</v>
      </c>
      <c r="E59" s="177"/>
      <c r="F59" s="70">
        <v>20000</v>
      </c>
      <c r="G59" s="157"/>
      <c r="J59" s="151"/>
      <c r="K59" s="166"/>
      <c r="L59" s="79"/>
    </row>
    <row r="60" spans="1:12" s="14" customFormat="1">
      <c r="A60" s="21" t="s">
        <v>39</v>
      </c>
      <c r="B60" s="73">
        <v>9880348</v>
      </c>
      <c r="C60" s="182"/>
      <c r="D60" s="73">
        <v>12494756</v>
      </c>
      <c r="E60" s="182"/>
      <c r="F60" s="70">
        <v>12546157</v>
      </c>
      <c r="G60" s="157"/>
      <c r="J60" s="151"/>
      <c r="K60" s="166"/>
      <c r="L60" s="159"/>
    </row>
    <row r="61" spans="1:12" s="14" customFormat="1">
      <c r="A61" s="27" t="s">
        <v>40</v>
      </c>
      <c r="B61" s="77">
        <f t="shared" ref="B61" si="5">SUM(B58:B60)</f>
        <v>9904348</v>
      </c>
      <c r="C61" s="77"/>
      <c r="D61" s="77">
        <f>SUM(D58:D60)</f>
        <v>12518756</v>
      </c>
      <c r="E61" s="183"/>
      <c r="F61" s="187">
        <f>SUM(F58:F60)</f>
        <v>12570157</v>
      </c>
      <c r="G61" s="157"/>
      <c r="K61" s="166"/>
      <c r="L61" s="79"/>
    </row>
    <row r="62" spans="1:12" s="14" customFormat="1" ht="18" thickBot="1">
      <c r="A62" s="34" t="s">
        <v>41</v>
      </c>
      <c r="B62" s="78">
        <f t="shared" ref="B62" si="6">B46+B54+B61</f>
        <v>595218802</v>
      </c>
      <c r="C62" s="78"/>
      <c r="D62" s="78">
        <f>D46+D54+D61</f>
        <v>672621556</v>
      </c>
      <c r="E62" s="188"/>
      <c r="F62" s="78">
        <f>F46+F54+F61</f>
        <v>665267883</v>
      </c>
      <c r="G62" s="157"/>
      <c r="K62" s="166"/>
      <c r="L62" s="79"/>
    </row>
    <row r="63" spans="1:12" s="14" customFormat="1" ht="18" thickTop="1">
      <c r="A63" s="21"/>
      <c r="B63" s="189"/>
      <c r="C63" s="176"/>
      <c r="D63" s="190"/>
      <c r="E63" s="190"/>
      <c r="F63" s="191"/>
      <c r="G63" s="26"/>
      <c r="K63" s="166"/>
      <c r="L63" s="79"/>
    </row>
    <row r="64" spans="1:12" s="14" customFormat="1" ht="15" customHeight="1">
      <c r="A64" s="18"/>
      <c r="B64" s="192"/>
      <c r="C64" s="193"/>
      <c r="D64" s="192"/>
      <c r="E64" s="193"/>
      <c r="F64" s="194"/>
      <c r="G64" s="26"/>
      <c r="K64" s="166"/>
      <c r="L64" s="79"/>
    </row>
    <row r="65" spans="1:12" s="14" customFormat="1" ht="19.5" customHeight="1">
      <c r="A65" s="49" t="s">
        <v>46</v>
      </c>
      <c r="B65" s="176"/>
      <c r="C65" s="154"/>
      <c r="D65" s="195"/>
      <c r="E65" s="195"/>
      <c r="F65" s="196"/>
      <c r="G65" s="26"/>
      <c r="K65" s="166"/>
      <c r="L65" s="79"/>
    </row>
    <row r="66" spans="1:12" s="14" customFormat="1">
      <c r="A66" s="48" t="s">
        <v>91</v>
      </c>
      <c r="B66" s="197"/>
      <c r="C66" s="198"/>
      <c r="D66" s="199"/>
      <c r="E66" s="197"/>
      <c r="F66" s="199"/>
      <c r="G66" s="26"/>
      <c r="K66" s="166"/>
      <c r="L66" s="79"/>
    </row>
    <row r="67" spans="1:12" s="14" customFormat="1">
      <c r="A67" s="21" t="s">
        <v>84</v>
      </c>
      <c r="B67" s="176"/>
      <c r="C67" s="176"/>
      <c r="D67" s="200"/>
      <c r="E67" s="176"/>
      <c r="F67" s="200"/>
      <c r="G67" s="26"/>
      <c r="H67" s="26"/>
      <c r="I67" s="26"/>
      <c r="J67" s="26"/>
      <c r="K67" s="166"/>
      <c r="L67" s="79"/>
    </row>
    <row r="68" spans="1:12" s="14" customFormat="1">
      <c r="A68" s="18" t="s">
        <v>85</v>
      </c>
      <c r="B68" s="201"/>
      <c r="C68" s="201"/>
      <c r="D68" s="201"/>
      <c r="E68" s="201"/>
      <c r="F68" s="202"/>
      <c r="G68" s="26"/>
      <c r="K68" s="166"/>
      <c r="L68" s="79"/>
    </row>
    <row r="69" spans="1:12">
      <c r="K69" s="167"/>
    </row>
    <row r="70" spans="1:12">
      <c r="K70" s="167"/>
    </row>
    <row r="71" spans="1:12">
      <c r="B71">
        <f>B36-B62</f>
        <v>0</v>
      </c>
      <c r="D71">
        <f>D36-D62</f>
        <v>0</v>
      </c>
      <c r="F71">
        <f>F36-F62</f>
        <v>0</v>
      </c>
      <c r="K71" s="167"/>
      <c r="L71" s="161"/>
    </row>
    <row r="72" spans="1:12">
      <c r="K72" s="167"/>
      <c r="L72" s="161"/>
    </row>
    <row r="73" spans="1:12">
      <c r="K73" s="167"/>
      <c r="L73" s="161"/>
    </row>
    <row r="74" spans="1:12">
      <c r="K74" s="167"/>
      <c r="L74" s="161"/>
    </row>
    <row r="75" spans="1:12">
      <c r="K75" s="167"/>
      <c r="L75" s="161"/>
    </row>
    <row r="76" spans="1:12">
      <c r="K76" s="167"/>
      <c r="L76" s="161"/>
    </row>
    <row r="77" spans="1:12">
      <c r="K77" s="167"/>
      <c r="L77" s="161"/>
    </row>
    <row r="78" spans="1:12">
      <c r="K78" s="167"/>
      <c r="L78" s="161"/>
    </row>
    <row r="79" spans="1:12">
      <c r="K79" s="167"/>
      <c r="L79" s="161"/>
    </row>
    <row r="80" spans="1:12">
      <c r="K80" s="167"/>
      <c r="L80" s="161"/>
    </row>
    <row r="81" spans="11:12">
      <c r="K81" s="167"/>
      <c r="L81" s="161"/>
    </row>
    <row r="82" spans="11:12">
      <c r="K82" s="167"/>
      <c r="L82" s="161"/>
    </row>
    <row r="83" spans="11:12">
      <c r="K83" s="167"/>
      <c r="L83" s="161"/>
    </row>
    <row r="84" spans="11:12">
      <c r="K84" s="167"/>
      <c r="L84" s="161"/>
    </row>
    <row r="85" spans="11:12">
      <c r="K85" s="167"/>
      <c r="L85" s="161"/>
    </row>
    <row r="86" spans="11:12">
      <c r="K86" s="167"/>
      <c r="L86" s="161"/>
    </row>
    <row r="87" spans="11:12">
      <c r="K87" s="167"/>
      <c r="L87" s="161"/>
    </row>
    <row r="88" spans="11:12">
      <c r="K88" s="170"/>
      <c r="L88" s="161"/>
    </row>
    <row r="89" spans="11:12">
      <c r="K89" s="172"/>
      <c r="L89" s="161"/>
    </row>
    <row r="90" spans="11:12">
      <c r="K90" s="158"/>
      <c r="L90" s="161"/>
    </row>
    <row r="91" spans="11:12" ht="18" thickBot="1">
      <c r="K91" s="171"/>
      <c r="L91" s="161"/>
    </row>
    <row r="92" spans="11:12" ht="18" thickTop="1">
      <c r="L92" s="161"/>
    </row>
    <row r="93" spans="11:12">
      <c r="L93" s="161"/>
    </row>
    <row r="94" spans="11:12">
      <c r="L94" s="161"/>
    </row>
    <row r="95" spans="11:12">
      <c r="L95" s="161"/>
    </row>
    <row r="96" spans="11:12">
      <c r="L96" s="161"/>
    </row>
    <row r="97" spans="12:12">
      <c r="L97" s="161"/>
    </row>
    <row r="98" spans="12:12">
      <c r="L98" s="161"/>
    </row>
    <row r="99" spans="12:12">
      <c r="L99" s="161"/>
    </row>
    <row r="100" spans="12:12">
      <c r="L100" s="161"/>
    </row>
    <row r="101" spans="12:12">
      <c r="L101" s="161"/>
    </row>
    <row r="102" spans="12:12">
      <c r="L102" s="161"/>
    </row>
    <row r="103" spans="12:12">
      <c r="L103" s="161"/>
    </row>
    <row r="104" spans="12:12">
      <c r="L104" s="161"/>
    </row>
    <row r="105" spans="12:12">
      <c r="L105" s="161"/>
    </row>
    <row r="106" spans="12:12">
      <c r="L106" s="161"/>
    </row>
    <row r="107" spans="12:12">
      <c r="L107" s="161"/>
    </row>
    <row r="108" spans="12:12">
      <c r="L108" s="161"/>
    </row>
    <row r="109" spans="12:12">
      <c r="L109" s="161"/>
    </row>
    <row r="110" spans="12:12">
      <c r="L110" s="161"/>
    </row>
    <row r="111" spans="12:12">
      <c r="L111" s="161"/>
    </row>
    <row r="112" spans="12:12">
      <c r="L112" s="161"/>
    </row>
    <row r="113" spans="12:12">
      <c r="L113" s="161"/>
    </row>
    <row r="114" spans="12:12">
      <c r="L114" s="161"/>
    </row>
    <row r="115" spans="12:12">
      <c r="L115" s="162"/>
    </row>
  </sheetData>
  <phoneticPr fontId="0" type="noConversion"/>
  <printOptions horizontalCentered="1" verticalCentered="1"/>
  <pageMargins left="0.25" right="0.25" top="0.5" bottom="0.5" header="0.25" footer="0.25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09" t="s">
        <v>57</v>
      </c>
      <c r="B2" s="209"/>
      <c r="C2" s="209"/>
      <c r="D2" s="209"/>
      <c r="E2" s="210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27-06-2018</vt:lpstr>
      <vt:lpstr>DEFERRED FRAN NOTES CHRG TO RES</vt:lpstr>
      <vt:lpstr>DEFERRED FRAN NOTES CHRG TO P&amp;L</vt:lpstr>
      <vt:lpstr>P&amp;L-DEFERRED FRAN NOTES CHRG </vt:lpstr>
      <vt:lpstr>'27-06-2018'!Print_Area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2018-07-05T19:40:51Z</cp:lastPrinted>
  <dcterms:created xsi:type="dcterms:W3CDTF">2009-02-04T22:27:27Z</dcterms:created>
  <dcterms:modified xsi:type="dcterms:W3CDTF">2018-07-05T20:50:15Z</dcterms:modified>
</cp:coreProperties>
</file>