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shnaB\Desktop\Balance Sheet as at 12 December 2018\"/>
    </mc:Choice>
  </mc:AlternateContent>
  <bookViews>
    <workbookView xWindow="-345" yWindow="105" windowWidth="9750" windowHeight="11895"/>
  </bookViews>
  <sheets>
    <sheet name="11-28-2018" sheetId="1" r:id="rId1"/>
    <sheet name="DEFERRED FRAN NOTES CHRG TO RES" sheetId="2" state="hidden" r:id="rId2"/>
    <sheet name="DEFERRED FRAN NOTES CHRG TO P&amp;L" sheetId="3" state="hidden" r:id="rId3"/>
    <sheet name="P&amp;L-DEFERRED FRAN NOTES CHRG " sheetId="4" state="hidden" r:id="rId4"/>
  </sheets>
  <externalReferences>
    <externalReference r:id="rId5"/>
  </externalReferences>
  <definedNames>
    <definedName name="_xlnm.Print_Area" localSheetId="0">'11-28-2018'!$A$12:$G$68</definedName>
    <definedName name="_xlnm.Print_Area" localSheetId="2">'DEFERRED FRAN NOTES CHRG TO P&amp;L'!$A$1:$G$68</definedName>
    <definedName name="_xlnm.Print_Area" localSheetId="1">'DEFERRED FRAN NOTES CHRG TO RES'!$A$1:$G$69</definedName>
    <definedName name="_xlnm.Print_Area">'11-28-2018'!$A$11:$F$64</definedName>
  </definedNames>
  <calcPr calcId="162913"/>
</workbook>
</file>

<file path=xl/calcChain.xml><?xml version="1.0" encoding="utf-8"?>
<calcChain xmlns="http://schemas.openxmlformats.org/spreadsheetml/2006/main">
  <c r="F53" i="1" l="1"/>
  <c r="F50" i="1"/>
  <c r="F40" i="1"/>
  <c r="F31" i="1" l="1"/>
  <c r="F34" i="1"/>
  <c r="F21" i="1" l="1"/>
  <c r="F22" i="1" s="1"/>
  <c r="B61" i="1"/>
  <c r="B53" i="1"/>
  <c r="B52" i="1"/>
  <c r="B50" i="1"/>
  <c r="B54" i="1" s="1"/>
  <c r="B40" i="1"/>
  <c r="B46" i="1" s="1"/>
  <c r="B34" i="1"/>
  <c r="B31" i="1"/>
  <c r="B28" i="1"/>
  <c r="B21" i="1"/>
  <c r="B35" i="1" l="1"/>
  <c r="B62" i="1"/>
  <c r="B22" i="1"/>
  <c r="B24" i="1" s="1"/>
  <c r="B36" i="1" s="1"/>
  <c r="D61" i="1" l="1"/>
  <c r="D53" i="1"/>
  <c r="D50" i="1"/>
  <c r="D54" i="1" s="1"/>
  <c r="D40" i="1"/>
  <c r="D46" i="1" s="1"/>
  <c r="D62" i="1" s="1"/>
  <c r="D34" i="1"/>
  <c r="D31" i="1"/>
  <c r="D21" i="1"/>
  <c r="D35" i="1" l="1"/>
  <c r="D22" i="1"/>
  <c r="D24" i="1" s="1"/>
  <c r="D36" i="1" s="1"/>
  <c r="F61" i="1" l="1"/>
  <c r="F35" i="1" l="1"/>
  <c r="F46" i="1" l="1"/>
  <c r="F24" i="1" l="1"/>
  <c r="F54" i="1"/>
  <c r="E39" i="4" l="1"/>
  <c r="E35" i="4"/>
  <c r="C31" i="4"/>
  <c r="D29" i="4"/>
  <c r="E29" i="4" s="1"/>
  <c r="D28" i="4"/>
  <c r="E28" i="4" s="1"/>
  <c r="D27" i="4"/>
  <c r="E27" i="4" s="1"/>
  <c r="D26" i="4"/>
  <c r="C22" i="4"/>
  <c r="D20" i="4"/>
  <c r="E20" i="4" s="1"/>
  <c r="D19" i="4"/>
  <c r="E19" i="4" s="1"/>
  <c r="D18" i="4"/>
  <c r="E18" i="4" s="1"/>
  <c r="D17" i="4"/>
  <c r="G60" i="3"/>
  <c r="G59" i="3"/>
  <c r="F58" i="3"/>
  <c r="F61" i="3" s="1"/>
  <c r="D58" i="3"/>
  <c r="D61" i="3" s="1"/>
  <c r="B58" i="3"/>
  <c r="B61" i="3" s="1"/>
  <c r="F53" i="3"/>
  <c r="D53" i="3"/>
  <c r="B53" i="3"/>
  <c r="F52" i="3"/>
  <c r="G52" i="3" s="1"/>
  <c r="F51" i="3"/>
  <c r="D51" i="3"/>
  <c r="B51" i="3"/>
  <c r="F50" i="3"/>
  <c r="D50" i="3"/>
  <c r="B50" i="3"/>
  <c r="G49" i="3"/>
  <c r="B49" i="3"/>
  <c r="F45" i="3"/>
  <c r="D45" i="3"/>
  <c r="B45" i="3"/>
  <c r="F44" i="3"/>
  <c r="D44" i="3"/>
  <c r="B44" i="3"/>
  <c r="F43" i="3"/>
  <c r="D43" i="3"/>
  <c r="B43" i="3"/>
  <c r="H42" i="3"/>
  <c r="H43" i="3" s="1"/>
  <c r="F42" i="3"/>
  <c r="D42" i="3"/>
  <c r="B42" i="3"/>
  <c r="F40" i="3"/>
  <c r="D40" i="3"/>
  <c r="B40" i="3"/>
  <c r="F34" i="3"/>
  <c r="D34" i="3"/>
  <c r="B34" i="3"/>
  <c r="G33" i="3"/>
  <c r="G32" i="3"/>
  <c r="F31" i="3"/>
  <c r="D31" i="3"/>
  <c r="B31" i="3"/>
  <c r="G30" i="3"/>
  <c r="F29" i="3"/>
  <c r="D29" i="3"/>
  <c r="B29" i="3"/>
  <c r="F28" i="3"/>
  <c r="D28" i="3"/>
  <c r="B28" i="3"/>
  <c r="G23" i="3"/>
  <c r="F22" i="3"/>
  <c r="D22" i="3"/>
  <c r="B22" i="3"/>
  <c r="F21" i="3"/>
  <c r="D21" i="3"/>
  <c r="B21" i="3"/>
  <c r="G61" i="2"/>
  <c r="G60" i="2"/>
  <c r="G59" i="2"/>
  <c r="F58" i="2"/>
  <c r="F62" i="2" s="1"/>
  <c r="D58" i="2"/>
  <c r="D62" i="2" s="1"/>
  <c r="B58" i="2"/>
  <c r="B62" i="2" s="1"/>
  <c r="F53" i="2"/>
  <c r="D53" i="2"/>
  <c r="B53" i="2"/>
  <c r="G52" i="2"/>
  <c r="F51" i="2"/>
  <c r="D51" i="2"/>
  <c r="B51" i="2"/>
  <c r="F50" i="2"/>
  <c r="D50" i="2"/>
  <c r="B50" i="2"/>
  <c r="G49" i="2"/>
  <c r="B49" i="2"/>
  <c r="F45" i="2"/>
  <c r="D45" i="2"/>
  <c r="B45" i="2"/>
  <c r="F44" i="2"/>
  <c r="D44" i="2"/>
  <c r="B44" i="2"/>
  <c r="F43" i="2"/>
  <c r="D43" i="2"/>
  <c r="B43" i="2"/>
  <c r="H42" i="2"/>
  <c r="H43" i="2" s="1"/>
  <c r="F42" i="2"/>
  <c r="D42" i="2"/>
  <c r="B42" i="2"/>
  <c r="F40" i="2"/>
  <c r="D40" i="2"/>
  <c r="B40" i="2"/>
  <c r="F34" i="2"/>
  <c r="D34" i="2"/>
  <c r="B34" i="2"/>
  <c r="G33" i="2"/>
  <c r="G32" i="2"/>
  <c r="F31" i="2"/>
  <c r="D31" i="2"/>
  <c r="B31" i="2"/>
  <c r="G30" i="2"/>
  <c r="F29" i="2"/>
  <c r="D29" i="2"/>
  <c r="B29" i="2"/>
  <c r="F28" i="2"/>
  <c r="D28" i="2"/>
  <c r="B28" i="2"/>
  <c r="G23" i="2"/>
  <c r="F22" i="2"/>
  <c r="D22" i="2"/>
  <c r="B22" i="2"/>
  <c r="F21" i="2"/>
  <c r="D21" i="2"/>
  <c r="B21" i="2"/>
  <c r="F62" i="1"/>
  <c r="D22" i="4" l="1"/>
  <c r="B24" i="2"/>
  <c r="F24" i="2"/>
  <c r="D35" i="2"/>
  <c r="G31" i="2"/>
  <c r="B46" i="2"/>
  <c r="G40" i="2"/>
  <c r="G43" i="2"/>
  <c r="G44" i="2"/>
  <c r="B54" i="2"/>
  <c r="F54" i="2"/>
  <c r="G53" i="2"/>
  <c r="B24" i="3"/>
  <c r="F24" i="3"/>
  <c r="G28" i="3"/>
  <c r="G31" i="3"/>
  <c r="B46" i="3"/>
  <c r="F46" i="3"/>
  <c r="G44" i="3"/>
  <c r="B54" i="3"/>
  <c r="F54" i="3"/>
  <c r="E17" i="4"/>
  <c r="E22" i="4" s="1"/>
  <c r="D31" i="4"/>
  <c r="D24" i="2"/>
  <c r="G22" i="2"/>
  <c r="B35" i="2"/>
  <c r="F35" i="2"/>
  <c r="G29" i="2"/>
  <c r="G34" i="2"/>
  <c r="D46" i="2"/>
  <c r="G42" i="2"/>
  <c r="G45" i="2"/>
  <c r="D54" i="2"/>
  <c r="G51" i="2"/>
  <c r="D24" i="3"/>
  <c r="G22" i="3"/>
  <c r="B35" i="3"/>
  <c r="F35" i="3"/>
  <c r="G29" i="3"/>
  <c r="G34" i="3"/>
  <c r="D46" i="3"/>
  <c r="G42" i="3"/>
  <c r="G43" i="3"/>
  <c r="G45" i="3"/>
  <c r="D54" i="3"/>
  <c r="G51" i="3"/>
  <c r="G53" i="3"/>
  <c r="C33" i="4"/>
  <c r="C41" i="4" s="1"/>
  <c r="G28" i="2"/>
  <c r="F46" i="2"/>
  <c r="G58" i="2"/>
  <c r="G62" i="2" s="1"/>
  <c r="G21" i="3"/>
  <c r="D35" i="3"/>
  <c r="G40" i="3"/>
  <c r="G50" i="3"/>
  <c r="G58" i="3"/>
  <c r="G61" i="3" s="1"/>
  <c r="E26" i="4"/>
  <c r="E31" i="4" s="1"/>
  <c r="G21" i="2"/>
  <c r="G50" i="2"/>
  <c r="F63" i="2" l="1"/>
  <c r="B36" i="3"/>
  <c r="F36" i="2"/>
  <c r="G24" i="2"/>
  <c r="D36" i="2"/>
  <c r="G54" i="2"/>
  <c r="E33" i="4"/>
  <c r="E41" i="4" s="1"/>
  <c r="F36" i="3"/>
  <c r="B36" i="2"/>
  <c r="G46" i="3"/>
  <c r="G24" i="3"/>
  <c r="D33" i="4"/>
  <c r="D37" i="4" s="1"/>
  <c r="G35" i="3"/>
  <c r="B71" i="1"/>
  <c r="G54" i="3"/>
  <c r="C37" i="4"/>
  <c r="G46" i="2"/>
  <c r="B62" i="3"/>
  <c r="B70" i="3" s="1"/>
  <c r="F62" i="3"/>
  <c r="B63" i="2"/>
  <c r="D62" i="3"/>
  <c r="D36" i="3"/>
  <c r="G35" i="2"/>
  <c r="D63" i="2"/>
  <c r="D71" i="1"/>
  <c r="F70" i="3" l="1"/>
  <c r="G63" i="2"/>
  <c r="G36" i="2"/>
  <c r="G62" i="3"/>
  <c r="B71" i="2"/>
  <c r="D41" i="4"/>
  <c r="D71" i="2"/>
  <c r="F71" i="2"/>
  <c r="E37" i="4"/>
  <c r="D70" i="3"/>
  <c r="G36" i="3"/>
  <c r="F36" i="1" l="1"/>
  <c r="F71" i="1" l="1"/>
</calcChain>
</file>

<file path=xl/sharedStrings.xml><?xml version="1.0" encoding="utf-8"?>
<sst xmlns="http://schemas.openxmlformats.org/spreadsheetml/2006/main" count="210" uniqueCount="93">
  <si>
    <t>NEWS RELEASE</t>
  </si>
  <si>
    <t>BANK OF JAMAICA</t>
  </si>
  <si>
    <t>BALANCE SHEET</t>
  </si>
  <si>
    <t xml:space="preserve"> </t>
  </si>
  <si>
    <t>CHANGE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</si>
  <si>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</si>
  <si>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</si>
  <si>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</si>
  <si>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</si>
  <si>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</si>
  <si>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</si>
  <si>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</si>
  <si>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</si>
  <si>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</si>
  <si>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</si>
  <si>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</si>
  <si>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</si>
  <si>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</si>
  <si>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</si>
  <si>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</si>
  <si>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</si>
  <si>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</si>
  <si>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</si>
  <si>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</si>
  <si>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</si>
  <si>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</si>
  <si>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</si>
  <si>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</si>
  <si>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</si>
  <si>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</si>
  <si>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</si>
  <si>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</si>
  <si>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</si>
  <si>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</si>
  <si>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</si>
  <si>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</si>
  <si>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</si>
  <si>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</si>
  <si>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</si>
  <si>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</si>
  <si>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</si>
  <si>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</si>
  <si>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</si>
  <si>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</si>
  <si>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</si>
  <si>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</si>
  <si>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t xml:space="preserve">    Note</t>
  </si>
  <si>
    <r>
      <t xml:space="preserve">   are to be funded by the Government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and profits earned by the Bank are </t>
    </r>
    <r>
      <rPr>
        <b/>
        <sz val="12"/>
        <rFont val="Arial Unicode MS"/>
        <family val="2"/>
      </rPr>
      <t>due to the Government.</t>
    </r>
  </si>
  <si>
    <t xml:space="preserve">      Advances and Other GOJ Receivables </t>
  </si>
  <si>
    <r>
      <t xml:space="preserve">   Amounts Due to Government of Jamaica</t>
    </r>
    <r>
      <rPr>
        <b/>
        <sz val="12"/>
        <rFont val="Arial Unicode MS"/>
        <family val="2"/>
      </rPr>
      <t xml:space="preserve"> *</t>
    </r>
  </si>
  <si>
    <t>13 FEBRUARY</t>
  </si>
  <si>
    <t>As At 27 FEBRUARY 2013</t>
  </si>
  <si>
    <t>27 FEBRUARY</t>
  </si>
  <si>
    <t>14Feb13 - 27Feb13</t>
  </si>
  <si>
    <r>
      <t xml:space="preserve">* </t>
    </r>
    <r>
      <rPr>
        <sz val="12"/>
        <rFont val="Arial Unicode MS"/>
        <family val="2"/>
      </rPr>
      <t>The year to date profit of $2.31bn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</si>
  <si>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22 FEBRUARY</t>
  </si>
  <si>
    <t xml:space="preserve">   FRAN</t>
  </si>
  <si>
    <t>SCHEDULE II</t>
  </si>
  <si>
    <t>SUMMARY INCOME &amp; EXPENDITURE STATEMENT</t>
  </si>
  <si>
    <t>FOR PERIOD ENDED</t>
  </si>
  <si>
    <t>27 FEBRUARY 2013</t>
  </si>
  <si>
    <t>($mn)</t>
  </si>
  <si>
    <t xml:space="preserve">Schedule </t>
  </si>
  <si>
    <t>YEAR TO DATE COMPARISON</t>
  </si>
  <si>
    <t>Change                14Feb13-27Feb13</t>
  </si>
  <si>
    <t>INCOME</t>
  </si>
  <si>
    <t xml:space="preserve">    Income from Government Securities</t>
  </si>
  <si>
    <t xml:space="preserve">    Income from Foreign Assets</t>
  </si>
  <si>
    <t xml:space="preserve">    Interest on Overdrawn Accounts</t>
  </si>
  <si>
    <t xml:space="preserve">   Other  Receipts</t>
  </si>
  <si>
    <t>TOTAL INCOME</t>
  </si>
  <si>
    <t>III</t>
  </si>
  <si>
    <t>EXPENDITURE</t>
  </si>
  <si>
    <t xml:space="preserve">   Operational Expenses</t>
  </si>
  <si>
    <t xml:space="preserve">   Interest Expense on Customers' Balances</t>
  </si>
  <si>
    <t xml:space="preserve">   Foreign Interest Expense</t>
  </si>
  <si>
    <t xml:space="preserve">   Interest Expense on Open Market Instruments</t>
  </si>
  <si>
    <t>TOTAL  EXPENSES</t>
  </si>
  <si>
    <t>IV</t>
  </si>
  <si>
    <t>PROFIT/(LOSS) BEFORE EXCH. GAINS</t>
  </si>
  <si>
    <t>EXCHANGE GAINS/(LOSSES)</t>
  </si>
  <si>
    <t>PROFIT/(LOSS) BEFORE EXTRAORDINARY ITEMS</t>
  </si>
  <si>
    <t>EXTRAORDINARY EXPENSE</t>
  </si>
  <si>
    <t>NET PROFIT/(LOSS) AFTER EXTRAORDINARY ITEMS</t>
  </si>
  <si>
    <t xml:space="preserve">   congruent with Section 9 of the Bank of Jamaica Act, which provides for losses incurred by the Bank of Jamaica</t>
  </si>
  <si>
    <r>
      <t xml:space="preserve">   to be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funded by the Government while profits earned by the Bank are </t>
    </r>
    <r>
      <rPr>
        <b/>
        <sz val="12"/>
        <rFont val="Arial Unicode MS"/>
        <family val="2"/>
      </rPr>
      <t>due to the Government.</t>
    </r>
  </si>
  <si>
    <t xml:space="preserve">   Amounts Due to Government of Jamaica*</t>
  </si>
  <si>
    <t xml:space="preserve">      Advances and Other GOJ Receivables</t>
  </si>
  <si>
    <t>28 November</t>
  </si>
  <si>
    <t>12 December</t>
  </si>
  <si>
    <t>13 DECEMBER</t>
  </si>
  <si>
    <t>As At 12 DECEMBER 2018</t>
  </si>
  <si>
    <r>
      <t xml:space="preserve">* </t>
    </r>
    <r>
      <rPr>
        <sz val="12"/>
        <rFont val="Arial Unicode MS"/>
        <family val="2"/>
      </rPr>
      <t>The year to date profit of $10.61bn is included in</t>
    </r>
    <r>
      <rPr>
        <b/>
        <sz val="12"/>
        <rFont val="Arial Unicode MS"/>
        <family val="2"/>
      </rPr>
      <t xml:space="preserve"> Amounts Due to Government of Jamaica</t>
    </r>
    <r>
      <rPr>
        <sz val="12"/>
        <rFont val="Arial Unicode MS"/>
        <family val="2"/>
      </rPr>
      <t xml:space="preserve">. This reporting format is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</si>
</sst>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[$-409]d\-mmm\-yy;@"/>
    <numFmt numFmtId="165" formatCode="#,##0.00_ ;\-#,##0.00\ "/>
    <numFmt numFmtId="166" formatCode="#,##0.00000;\-#,##0.00000"/>
    <numFmt numFmtId="167" formatCode="0.00_);[Red]\(0.00\)"/>
  </numFmts>
  <fonts count="43">
    <font>
      <sz val="12"/>
      <name val="Arial MT"/>
    </font>
    <font>
      <b/>
      <sz val="32"/>
      <color indexed="8"/>
      <name val="Arial MT"/>
    </font>
    <font>
      <sz val="12"/>
      <color indexed="8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sz val="12"/>
      <color indexed="10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63"/>
      <name val="Arial Unicode MS"/>
      <family val="2"/>
    </font>
    <font>
      <sz val="12"/>
      <color indexed="63"/>
      <name val="Arial Unicode MS"/>
      <family val="2"/>
    </font>
    <font>
      <b/>
      <sz val="12"/>
      <color indexed="63"/>
      <name val="Arial Unicode MS"/>
      <family val="2"/>
    </font>
    <font>
      <b/>
      <u/>
      <sz val="12"/>
      <color indexed="63"/>
      <name val="Arial Unicode MS"/>
      <family val="2"/>
    </font>
    <font>
      <sz val="10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 MT"/>
    </font>
    <font>
      <b/>
      <sz val="12"/>
      <color rgb="FF0000FF"/>
      <name val="Arial Unicode MS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12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8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4">
    <xf numFmtId="37" fontId="0" fillId="2" borderId="0"/>
    <xf numFmtId="0" fontId="22" fillId="0" borderId="0"/>
    <xf numFmtId="43" fontId="22" fillId="0" borderId="0" applyFont="0" applyFill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16" borderId="0" applyNumberFormat="0" applyBorder="0" applyAlignment="0" applyProtection="0"/>
    <xf numFmtId="0" fontId="40" fillId="19" borderId="0" applyNumberFormat="0" applyBorder="0" applyAlignment="0" applyProtection="0"/>
    <xf numFmtId="0" fontId="4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30" borderId="0" applyNumberFormat="0" applyBorder="0" applyAlignment="0" applyProtection="0"/>
    <xf numFmtId="0" fontId="29" fillId="14" borderId="0" applyNumberFormat="0" applyBorder="0" applyAlignment="0" applyProtection="0"/>
    <xf numFmtId="0" fontId="33" fillId="31" borderId="47" applyNumberFormat="0" applyAlignment="0" applyProtection="0"/>
    <xf numFmtId="0" fontId="35" fillId="32" borderId="48" applyNumberFormat="0" applyAlignment="0" applyProtection="0"/>
    <xf numFmtId="0" fontId="37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25" fillId="0" borderId="49" applyNumberFormat="0" applyFill="0" applyAlignment="0" applyProtection="0"/>
    <xf numFmtId="0" fontId="26" fillId="0" borderId="50" applyNumberFormat="0" applyFill="0" applyAlignment="0" applyProtection="0"/>
    <xf numFmtId="0" fontId="27" fillId="0" borderId="51" applyNumberFormat="0" applyFill="0" applyAlignment="0" applyProtection="0"/>
    <xf numFmtId="0" fontId="27" fillId="0" borderId="0" applyNumberFormat="0" applyFill="0" applyBorder="0" applyAlignment="0" applyProtection="0"/>
    <xf numFmtId="0" fontId="31" fillId="18" borderId="47" applyNumberFormat="0" applyAlignment="0" applyProtection="0"/>
    <xf numFmtId="0" fontId="34" fillId="0" borderId="52" applyNumberFormat="0" applyFill="0" applyAlignment="0" applyProtection="0"/>
    <xf numFmtId="0" fontId="30" fillId="33" borderId="0" applyNumberFormat="0" applyBorder="0" applyAlignment="0" applyProtection="0"/>
    <xf numFmtId="0" fontId="22" fillId="34" borderId="53" applyNumberFormat="0" applyFont="0" applyAlignment="0" applyProtection="0"/>
    <xf numFmtId="0" fontId="32" fillId="31" borderId="54" applyNumberFormat="0" applyAlignment="0" applyProtection="0"/>
    <xf numFmtId="0" fontId="24" fillId="0" borderId="0" applyNumberFormat="0" applyFill="0" applyBorder="0" applyAlignment="0" applyProtection="0"/>
    <xf numFmtId="0" fontId="38" fillId="0" borderId="55" applyNumberFormat="0" applyFill="0" applyAlignment="0" applyProtection="0"/>
    <xf numFmtId="0" fontId="36" fillId="0" borderId="0" applyNumberFormat="0" applyFill="0" applyBorder="0" applyAlignment="0" applyProtection="0"/>
  </cellStyleXfs>
  <cellXfs count="197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1" fillId="2" borderId="4" xfId="0" applyNumberFormat="1" applyFont="1" applyFill="1" applyBorder="1" applyAlignment="1">
      <alignment horizontal="centerContinuous" vertical="center"/>
    </xf>
    <xf numFmtId="37" fontId="2" fillId="2" borderId="5" xfId="0" applyNumberFormat="1" applyFont="1" applyFill="1" applyBorder="1" applyAlignment="1">
      <alignment horizontal="centerContinuous" vertical="center"/>
    </xf>
    <xf numFmtId="37" fontId="2" fillId="2" borderId="0" xfId="0" applyNumberFormat="1" applyFont="1" applyFill="1" applyBorder="1" applyAlignment="1">
      <alignment horizontal="centerContinuous" vertical="center"/>
    </xf>
    <xf numFmtId="37" fontId="0" fillId="2" borderId="6" xfId="0" applyNumberFormat="1" applyFill="1" applyBorder="1"/>
    <xf numFmtId="37" fontId="3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4" fillId="2" borderId="1" xfId="0" applyNumberFormat="1" applyFont="1" applyFill="1" applyBorder="1" applyAlignment="1">
      <alignment horizontal="centerContinuous"/>
    </xf>
    <xf numFmtId="37" fontId="5" fillId="2" borderId="3" xfId="0" applyNumberFormat="1" applyFont="1" applyFill="1" applyBorder="1" applyAlignment="1">
      <alignment horizontal="centerContinuous"/>
    </xf>
    <xf numFmtId="37" fontId="5" fillId="2" borderId="2" xfId="0" applyNumberFormat="1" applyFont="1" applyFill="1" applyBorder="1" applyAlignment="1">
      <alignment horizontal="centerContinuous"/>
    </xf>
    <xf numFmtId="37" fontId="6" fillId="2" borderId="0" xfId="0" applyNumberFormat="1" applyFont="1" applyFill="1"/>
    <xf numFmtId="37" fontId="4" fillId="2" borderId="4" xfId="0" applyNumberFormat="1" applyFont="1" applyFill="1" applyBorder="1" applyAlignment="1">
      <alignment horizontal="centerContinuous"/>
    </xf>
    <xf numFmtId="37" fontId="5" fillId="2" borderId="5" xfId="0" applyNumberFormat="1" applyFont="1" applyFill="1" applyBorder="1" applyAlignment="1">
      <alignment horizontal="centerContinuous"/>
    </xf>
    <xf numFmtId="37" fontId="5" fillId="2" borderId="0" xfId="0" applyNumberFormat="1" applyFont="1" applyFill="1" applyBorder="1" applyAlignment="1">
      <alignment horizontal="centerContinuous"/>
    </xf>
    <xf numFmtId="37" fontId="6" fillId="2" borderId="6" xfId="0" applyNumberFormat="1" applyFont="1" applyFill="1" applyBorder="1"/>
    <xf numFmtId="37" fontId="6" fillId="2" borderId="7" xfId="0" applyNumberFormat="1" applyFont="1" applyFill="1" applyBorder="1"/>
    <xf numFmtId="37" fontId="6" fillId="2" borderId="8" xfId="0" applyNumberFormat="1" applyFont="1" applyFill="1" applyBorder="1"/>
    <xf numFmtId="37" fontId="6" fillId="2" borderId="4" xfId="0" applyNumberFormat="1" applyFont="1" applyFill="1" applyBorder="1"/>
    <xf numFmtId="37" fontId="7" fillId="2" borderId="2" xfId="0" applyNumberFormat="1" applyFont="1" applyFill="1" applyBorder="1" applyAlignment="1">
      <alignment horizontal="center"/>
    </xf>
    <xf numFmtId="37" fontId="7" fillId="2" borderId="0" xfId="0" applyNumberFormat="1" applyFont="1" applyFill="1" applyBorder="1" applyAlignment="1">
      <alignment horizontal="center"/>
    </xf>
    <xf numFmtId="37" fontId="7" fillId="2" borderId="0" xfId="0" applyNumberFormat="1" applyFont="1" applyFill="1" applyBorder="1"/>
    <xf numFmtId="37" fontId="8" fillId="2" borderId="4" xfId="0" applyNumberFormat="1" applyFont="1" applyFill="1" applyBorder="1"/>
    <xf numFmtId="37" fontId="6" fillId="2" borderId="0" xfId="0" applyNumberFormat="1" applyFont="1" applyFill="1" applyBorder="1"/>
    <xf numFmtId="37" fontId="7" fillId="2" borderId="4" xfId="0" applyNumberFormat="1" applyFont="1" applyFill="1" applyBorder="1"/>
    <xf numFmtId="37" fontId="6" fillId="2" borderId="0" xfId="0" applyNumberFormat="1" applyFont="1" applyFill="1" applyBorder="1" applyProtection="1">
      <protection hidden="1"/>
    </xf>
    <xf numFmtId="37" fontId="9" fillId="2" borderId="0" xfId="0" applyNumberFormat="1" applyFont="1" applyFill="1" applyBorder="1" applyProtection="1"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Protection="1">
      <protection hidden="1"/>
    </xf>
    <xf numFmtId="37" fontId="11" fillId="2" borderId="4" xfId="0" applyNumberFormat="1" applyFont="1" applyFill="1" applyBorder="1"/>
    <xf numFmtId="37" fontId="8" fillId="2" borderId="12" xfId="0" applyNumberFormat="1" applyFont="1" applyFill="1" applyBorder="1"/>
    <xf numFmtId="37" fontId="10" fillId="2" borderId="13" xfId="0" applyNumberFormat="1" applyFont="1" applyFill="1" applyBorder="1" applyProtection="1">
      <protection hidden="1"/>
    </xf>
    <xf numFmtId="37" fontId="10" fillId="2" borderId="14" xfId="0" applyNumberFormat="1" applyFont="1" applyFill="1" applyBorder="1" applyProtection="1">
      <protection hidden="1"/>
    </xf>
    <xf numFmtId="37" fontId="6" fillId="2" borderId="16" xfId="0" applyNumberFormat="1" applyFont="1" applyFill="1" applyBorder="1"/>
    <xf numFmtId="37" fontId="6" fillId="2" borderId="17" xfId="0" applyNumberFormat="1" applyFont="1" applyFill="1" applyBorder="1"/>
    <xf numFmtId="37" fontId="5" fillId="2" borderId="7" xfId="0" applyNumberFormat="1" applyFont="1" applyFill="1" applyBorder="1" applyAlignment="1">
      <alignment horizontal="centerContinuous"/>
    </xf>
    <xf numFmtId="37" fontId="13" fillId="2" borderId="0" xfId="0" applyNumberFormat="1" applyFont="1" applyFill="1" applyBorder="1"/>
    <xf numFmtId="37" fontId="12" fillId="2" borderId="0" xfId="0" applyNumberFormat="1" applyFont="1" applyFill="1" applyBorder="1"/>
    <xf numFmtId="37" fontId="13" fillId="2" borderId="5" xfId="0" applyNumberFormat="1" applyFont="1" applyFill="1" applyBorder="1"/>
    <xf numFmtId="37" fontId="6" fillId="2" borderId="5" xfId="0" applyNumberFormat="1" applyFont="1" applyFill="1" applyBorder="1"/>
    <xf numFmtId="37" fontId="13" fillId="2" borderId="7" xfId="0" applyNumberFormat="1" applyFont="1" applyFill="1" applyBorder="1"/>
    <xf numFmtId="37" fontId="13" fillId="2" borderId="8" xfId="0" applyNumberFormat="1" applyFont="1" applyFill="1" applyBorder="1"/>
    <xf numFmtId="37" fontId="10" fillId="3" borderId="16" xfId="0" applyNumberFormat="1" applyFont="1" applyFill="1" applyBorder="1" applyProtection="1">
      <protection hidden="1"/>
    </xf>
    <xf numFmtId="49" fontId="9" fillId="2" borderId="0" xfId="0" applyNumberFormat="1" applyFont="1" applyFill="1" applyBorder="1" applyAlignment="1" applyProtection="1">
      <alignment horizontal="center"/>
      <protection hidden="1"/>
    </xf>
    <xf numFmtId="37" fontId="9" fillId="2" borderId="4" xfId="0" applyNumberFormat="1" applyFont="1" applyFill="1" applyBorder="1"/>
    <xf numFmtId="37" fontId="14" fillId="2" borderId="1" xfId="0" applyNumberFormat="1" applyFont="1" applyFill="1" applyBorder="1"/>
    <xf numFmtId="37" fontId="10" fillId="2" borderId="0" xfId="0" applyNumberFormat="1" applyFont="1" applyFill="1" applyBorder="1"/>
    <xf numFmtId="37" fontId="6" fillId="2" borderId="2" xfId="0" applyNumberFormat="1" applyFont="1" applyFill="1" applyBorder="1"/>
    <xf numFmtId="37" fontId="6" fillId="2" borderId="3" xfId="0" applyNumberFormat="1" applyFont="1" applyFill="1" applyBorder="1"/>
    <xf numFmtId="0" fontId="7" fillId="4" borderId="19" xfId="0" applyNumberFormat="1" applyFont="1" applyFill="1" applyBorder="1" applyAlignment="1">
      <alignment horizontal="center"/>
    </xf>
    <xf numFmtId="16" fontId="7" fillId="4" borderId="19" xfId="0" quotePrefix="1" applyNumberFormat="1" applyFont="1" applyFill="1" applyBorder="1" applyAlignment="1">
      <alignment horizontal="center"/>
    </xf>
    <xf numFmtId="37" fontId="7" fillId="4" borderId="19" xfId="0" applyNumberFormat="1" applyFont="1" applyFill="1" applyBorder="1" applyAlignment="1">
      <alignment horizontal="center"/>
    </xf>
    <xf numFmtId="37" fontId="6" fillId="4" borderId="19" xfId="0" applyNumberFormat="1" applyFont="1" applyFill="1" applyBorder="1"/>
    <xf numFmtId="37" fontId="6" fillId="4" borderId="19" xfId="0" applyNumberFormat="1" applyFont="1" applyFill="1" applyBorder="1" applyProtection="1">
      <protection hidden="1"/>
    </xf>
    <xf numFmtId="37" fontId="9" fillId="4" borderId="20" xfId="0" applyNumberFormat="1" applyFont="1" applyFill="1" applyBorder="1" applyProtection="1">
      <protection hidden="1"/>
    </xf>
    <xf numFmtId="38" fontId="6" fillId="4" borderId="19" xfId="0" applyNumberFormat="1" applyFont="1" applyFill="1" applyBorder="1" applyProtection="1">
      <protection hidden="1"/>
    </xf>
    <xf numFmtId="37" fontId="6" fillId="4" borderId="21" xfId="0" applyNumberFormat="1" applyFont="1" applyFill="1" applyBorder="1" applyProtection="1">
      <protection hidden="1"/>
    </xf>
    <xf numFmtId="37" fontId="10" fillId="4" borderId="22" xfId="0" applyNumberFormat="1" applyFont="1" applyFill="1" applyBorder="1" applyProtection="1">
      <protection hidden="1"/>
    </xf>
    <xf numFmtId="37" fontId="10" fillId="4" borderId="23" xfId="0" applyNumberFormat="1" applyFont="1" applyFill="1" applyBorder="1" applyProtection="1">
      <protection hidden="1"/>
    </xf>
    <xf numFmtId="39" fontId="6" fillId="4" borderId="19" xfId="0" applyNumberFormat="1" applyFont="1" applyFill="1" applyBorder="1" applyProtection="1">
      <protection hidden="1"/>
    </xf>
    <xf numFmtId="37" fontId="10" fillId="4" borderId="19" xfId="0" applyNumberFormat="1" applyFont="1" applyFill="1" applyBorder="1" applyProtection="1">
      <protection hidden="1"/>
    </xf>
    <xf numFmtId="37" fontId="10" fillId="4" borderId="24" xfId="0" applyNumberFormat="1" applyFont="1" applyFill="1" applyBorder="1" applyProtection="1">
      <protection hidden="1"/>
    </xf>
    <xf numFmtId="0" fontId="7" fillId="5" borderId="19" xfId="0" applyNumberFormat="1" applyFont="1" applyFill="1" applyBorder="1" applyAlignment="1">
      <alignment horizontal="center"/>
    </xf>
    <xf numFmtId="16" fontId="7" fillId="5" borderId="19" xfId="0" quotePrefix="1" applyNumberFormat="1" applyFont="1" applyFill="1" applyBorder="1" applyAlignment="1">
      <alignment horizontal="center"/>
    </xf>
    <xf numFmtId="37" fontId="7" fillId="5" borderId="19" xfId="0" applyNumberFormat="1" applyFont="1" applyFill="1" applyBorder="1" applyAlignment="1">
      <alignment horizontal="center"/>
    </xf>
    <xf numFmtId="37" fontId="6" fillId="5" borderId="19" xfId="0" applyNumberFormat="1" applyFont="1" applyFill="1" applyBorder="1"/>
    <xf numFmtId="37" fontId="6" fillId="5" borderId="19" xfId="0" applyNumberFormat="1" applyFont="1" applyFill="1" applyBorder="1" applyProtection="1">
      <protection hidden="1"/>
    </xf>
    <xf numFmtId="37" fontId="9" fillId="5" borderId="20" xfId="0" applyNumberFormat="1" applyFont="1" applyFill="1" applyBorder="1" applyProtection="1">
      <protection hidden="1"/>
    </xf>
    <xf numFmtId="38" fontId="6" fillId="5" borderId="19" xfId="0" applyNumberFormat="1" applyFont="1" applyFill="1" applyBorder="1" applyProtection="1">
      <protection hidden="1"/>
    </xf>
    <xf numFmtId="37" fontId="6" fillId="5" borderId="21" xfId="0" applyNumberFormat="1" applyFont="1" applyFill="1" applyBorder="1" applyProtection="1">
      <protection hidden="1"/>
    </xf>
    <xf numFmtId="37" fontId="10" fillId="5" borderId="22" xfId="0" applyNumberFormat="1" applyFont="1" applyFill="1" applyBorder="1" applyProtection="1">
      <protection hidden="1"/>
    </xf>
    <xf numFmtId="37" fontId="10" fillId="5" borderId="23" xfId="0" applyNumberFormat="1" applyFont="1" applyFill="1" applyBorder="1" applyProtection="1">
      <protection hidden="1"/>
    </xf>
    <xf numFmtId="39" fontId="6" fillId="5" borderId="19" xfId="0" applyNumberFormat="1" applyFont="1" applyFill="1" applyBorder="1" applyProtection="1">
      <protection hidden="1"/>
    </xf>
    <xf numFmtId="37" fontId="10" fillId="5" borderId="19" xfId="0" applyNumberFormat="1" applyFont="1" applyFill="1" applyBorder="1" applyProtection="1">
      <protection hidden="1"/>
    </xf>
    <xf numFmtId="37" fontId="10" fillId="5" borderId="24" xfId="0" applyNumberFormat="1" applyFont="1" applyFill="1" applyBorder="1" applyProtection="1">
      <protection hidden="1"/>
    </xf>
    <xf numFmtId="39" fontId="6" fillId="2" borderId="0" xfId="0" applyNumberFormat="1" applyFont="1" applyFill="1"/>
    <xf numFmtId="37" fontId="6" fillId="2" borderId="5" xfId="0" applyNumberFormat="1" applyFont="1" applyFill="1" applyBorder="1" applyAlignment="1">
      <alignment horizontal="center"/>
    </xf>
    <xf numFmtId="37" fontId="6" fillId="0" borderId="0" xfId="0" applyNumberFormat="1" applyFont="1" applyFill="1"/>
    <xf numFmtId="37" fontId="6" fillId="3" borderId="0" xfId="0" applyNumberFormat="1" applyFont="1" applyFill="1"/>
    <xf numFmtId="37" fontId="15" fillId="2" borderId="0" xfId="0" applyNumberFormat="1" applyFont="1" applyFill="1"/>
    <xf numFmtId="37" fontId="13" fillId="2" borderId="5" xfId="0" applyNumberFormat="1" applyFont="1" applyFill="1" applyBorder="1" applyAlignment="1">
      <alignment horizontal="center"/>
    </xf>
    <xf numFmtId="37" fontId="9" fillId="3" borderId="18" xfId="0" applyNumberFormat="1" applyFont="1" applyFill="1" applyBorder="1"/>
    <xf numFmtId="37" fontId="10" fillId="2" borderId="9" xfId="0" applyNumberFormat="1" applyFont="1" applyFill="1" applyBorder="1"/>
    <xf numFmtId="37" fontId="10" fillId="2" borderId="10" xfId="0" applyNumberFormat="1" applyFont="1" applyFill="1" applyBorder="1"/>
    <xf numFmtId="37" fontId="6" fillId="2" borderId="11" xfId="0" applyNumberFormat="1" applyFont="1" applyFill="1" applyBorder="1"/>
    <xf numFmtId="37" fontId="10" fillId="2" borderId="11" xfId="0" applyNumberFormat="1" applyFont="1" applyFill="1" applyBorder="1"/>
    <xf numFmtId="37" fontId="6" fillId="2" borderId="5" xfId="0" applyNumberFormat="1" applyFont="1" applyFill="1" applyBorder="1" applyAlignment="1">
      <alignment horizontal="right"/>
    </xf>
    <xf numFmtId="37" fontId="10" fillId="2" borderId="15" xfId="0" applyNumberFormat="1" applyFont="1" applyFill="1" applyBorder="1"/>
    <xf numFmtId="37" fontId="6" fillId="2" borderId="12" xfId="0" applyNumberFormat="1" applyFont="1" applyFill="1" applyBorder="1"/>
    <xf numFmtId="39" fontId="0" fillId="2" borderId="0" xfId="0" applyNumberFormat="1" applyFill="1" applyBorder="1" applyAlignment="1"/>
    <xf numFmtId="39" fontId="17" fillId="2" borderId="25" xfId="0" applyNumberFormat="1" applyFont="1" applyFill="1" applyBorder="1" applyAlignment="1"/>
    <xf numFmtId="37" fontId="17" fillId="2" borderId="25" xfId="0" applyNumberFormat="1" applyFont="1" applyFill="1" applyBorder="1" applyAlignment="1">
      <alignment horizontal="center"/>
    </xf>
    <xf numFmtId="39" fontId="20" fillId="2" borderId="33" xfId="0" quotePrefix="1" applyNumberFormat="1" applyFont="1" applyFill="1" applyBorder="1" applyAlignment="1">
      <alignment horizontal="centerContinuous" vertical="top"/>
    </xf>
    <xf numFmtId="37" fontId="20" fillId="2" borderId="33" xfId="0" applyNumberFormat="1" applyFont="1" applyFill="1" applyBorder="1" applyAlignment="1">
      <alignment horizontal="centerContinuous" vertical="top"/>
    </xf>
    <xf numFmtId="39" fontId="19" fillId="6" borderId="29" xfId="0" applyNumberFormat="1" applyFont="1" applyFill="1" applyBorder="1"/>
    <xf numFmtId="37" fontId="20" fillId="2" borderId="36" xfId="0" applyNumberFormat="1" applyFont="1" applyFill="1" applyBorder="1" applyAlignment="1">
      <alignment horizontal="center"/>
    </xf>
    <xf numFmtId="164" fontId="20" fillId="6" borderId="37" xfId="0" applyNumberFormat="1" applyFont="1" applyFill="1" applyBorder="1" applyAlignment="1">
      <alignment horizontal="center"/>
    </xf>
    <xf numFmtId="39" fontId="20" fillId="2" borderId="38" xfId="0" applyNumberFormat="1" applyFont="1" applyFill="1" applyBorder="1" applyAlignment="1">
      <alignment horizontal="center" wrapText="1"/>
    </xf>
    <xf numFmtId="37" fontId="19" fillId="6" borderId="36" xfId="0" applyNumberFormat="1" applyFont="1" applyFill="1" applyBorder="1" applyAlignment="1">
      <alignment horizontal="center"/>
    </xf>
    <xf numFmtId="39" fontId="20" fillId="6" borderId="39" xfId="0" applyNumberFormat="1" applyFont="1" applyFill="1" applyBorder="1" applyAlignment="1">
      <alignment horizontal="center"/>
    </xf>
    <xf numFmtId="39" fontId="19" fillId="2" borderId="30" xfId="0" applyNumberFormat="1" applyFont="1" applyFill="1" applyBorder="1"/>
    <xf numFmtId="39" fontId="20" fillId="6" borderId="29" xfId="0" applyNumberFormat="1" applyFont="1" applyFill="1" applyBorder="1"/>
    <xf numFmtId="37" fontId="20" fillId="6" borderId="36" xfId="0" applyNumberFormat="1" applyFont="1" applyFill="1" applyBorder="1" applyAlignment="1">
      <alignment horizontal="center"/>
    </xf>
    <xf numFmtId="39" fontId="6" fillId="2" borderId="30" xfId="0" applyNumberFormat="1" applyFont="1" applyFill="1" applyBorder="1"/>
    <xf numFmtId="37" fontId="6" fillId="6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 applyAlignment="1">
      <alignment horizontal="right"/>
    </xf>
    <xf numFmtId="39" fontId="19" fillId="7" borderId="29" xfId="0" applyNumberFormat="1" applyFont="1" applyFill="1" applyBorder="1"/>
    <xf numFmtId="37" fontId="7" fillId="7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/>
    <xf numFmtId="37" fontId="7" fillId="6" borderId="36" xfId="0" applyNumberFormat="1" applyFont="1" applyFill="1" applyBorder="1" applyAlignment="1">
      <alignment horizontal="center"/>
    </xf>
    <xf numFmtId="39" fontId="10" fillId="3" borderId="39" xfId="0" applyNumberFormat="1" applyFont="1" applyFill="1" applyBorder="1"/>
    <xf numFmtId="39" fontId="9" fillId="2" borderId="30" xfId="0" applyNumberFormat="1" applyFont="1" applyFill="1" applyBorder="1"/>
    <xf numFmtId="39" fontId="10" fillId="3" borderId="39" xfId="0" applyNumberFormat="1" applyFont="1" applyFill="1" applyBorder="1" applyAlignment="1">
      <alignment horizontal="right"/>
    </xf>
    <xf numFmtId="39" fontId="20" fillId="8" borderId="40" xfId="0" applyNumberFormat="1" applyFont="1" applyFill="1" applyBorder="1"/>
    <xf numFmtId="37" fontId="7" fillId="8" borderId="41" xfId="0" applyNumberFormat="1" applyFont="1" applyFill="1" applyBorder="1" applyAlignment="1">
      <alignment horizontal="center"/>
    </xf>
    <xf numFmtId="39" fontId="10" fillId="8" borderId="42" xfId="0" applyNumberFormat="1" applyFont="1" applyFill="1" applyBorder="1"/>
    <xf numFmtId="39" fontId="21" fillId="6" borderId="29" xfId="0" applyNumberFormat="1" applyFont="1" applyFill="1" applyBorder="1" applyAlignment="1">
      <alignment horizontal="center"/>
    </xf>
    <xf numFmtId="37" fontId="10" fillId="3" borderId="39" xfId="0" applyFont="1" applyFill="1" applyBorder="1" applyAlignment="1">
      <alignment horizontal="right"/>
    </xf>
    <xf numFmtId="39" fontId="20" fillId="8" borderId="41" xfId="0" applyNumberFormat="1" applyFont="1" applyFill="1" applyBorder="1"/>
    <xf numFmtId="37" fontId="7" fillId="9" borderId="41" xfId="0" applyNumberFormat="1" applyFont="1" applyFill="1" applyBorder="1" applyAlignment="1">
      <alignment horizontal="center"/>
    </xf>
    <xf numFmtId="37" fontId="10" fillId="8" borderId="41" xfId="0" applyFont="1" applyFill="1" applyBorder="1"/>
    <xf numFmtId="39" fontId="9" fillId="10" borderId="41" xfId="0" applyNumberFormat="1" applyFont="1" applyFill="1" applyBorder="1"/>
    <xf numFmtId="39" fontId="20" fillId="8" borderId="43" xfId="0" applyNumberFormat="1" applyFont="1" applyFill="1" applyBorder="1"/>
    <xf numFmtId="37" fontId="7" fillId="8" borderId="44" xfId="0" applyNumberFormat="1" applyFont="1" applyFill="1" applyBorder="1" applyAlignment="1">
      <alignment horizontal="center"/>
    </xf>
    <xf numFmtId="39" fontId="10" fillId="8" borderId="45" xfId="0" applyNumberFormat="1" applyFont="1" applyFill="1" applyBorder="1"/>
    <xf numFmtId="37" fontId="20" fillId="11" borderId="34" xfId="0" applyNumberFormat="1" applyFont="1" applyFill="1" applyBorder="1" applyAlignment="1">
      <alignment horizontal="center" vertical="top"/>
    </xf>
    <xf numFmtId="37" fontId="20" fillId="11" borderId="35" xfId="0" applyNumberFormat="1" applyFont="1" applyFill="1" applyBorder="1" applyAlignment="1">
      <alignment horizontal="center" vertical="top"/>
    </xf>
    <xf numFmtId="39" fontId="4" fillId="11" borderId="26" xfId="0" applyNumberFormat="1" applyFont="1" applyFill="1" applyBorder="1" applyAlignment="1">
      <alignment horizontal="centerContinuous" vertical="top"/>
    </xf>
    <xf numFmtId="37" fontId="18" fillId="11" borderId="27" xfId="0" applyNumberFormat="1" applyFont="1" applyFill="1" applyBorder="1" applyAlignment="1">
      <alignment horizontal="centerContinuous" vertical="top"/>
    </xf>
    <xf numFmtId="39" fontId="18" fillId="11" borderId="28" xfId="0" applyNumberFormat="1" applyFont="1" applyFill="1" applyBorder="1" applyAlignment="1">
      <alignment horizontal="centerContinuous" vertical="top"/>
    </xf>
    <xf numFmtId="39" fontId="19" fillId="11" borderId="28" xfId="0" applyNumberFormat="1" applyFont="1" applyFill="1" applyBorder="1" applyAlignment="1">
      <alignment horizontal="centerContinuous" vertical="top"/>
    </xf>
    <xf numFmtId="39" fontId="7" fillId="11" borderId="29" xfId="0" applyNumberFormat="1" applyFont="1" applyFill="1" applyBorder="1" applyAlignment="1">
      <alignment horizontal="centerContinuous" vertical="top"/>
    </xf>
    <xf numFmtId="37" fontId="18" fillId="11" borderId="0" xfId="0" applyNumberFormat="1" applyFont="1" applyFill="1" applyBorder="1" applyAlignment="1">
      <alignment horizontal="centerContinuous" vertical="top"/>
    </xf>
    <xf numFmtId="39" fontId="18" fillId="11" borderId="30" xfId="0" applyNumberFormat="1" applyFont="1" applyFill="1" applyBorder="1" applyAlignment="1">
      <alignment horizontal="centerContinuous" vertical="top"/>
    </xf>
    <xf numFmtId="39" fontId="7" fillId="11" borderId="29" xfId="0" quotePrefix="1" applyNumberFormat="1" applyFont="1" applyFill="1" applyBorder="1" applyAlignment="1">
      <alignment horizontal="centerContinuous" vertical="top"/>
    </xf>
    <xf numFmtId="39" fontId="7" fillId="11" borderId="31" xfId="0" applyNumberFormat="1" applyFont="1" applyFill="1" applyBorder="1" applyAlignment="1">
      <alignment horizontal="centerContinuous" vertical="top"/>
    </xf>
    <xf numFmtId="37" fontId="19" fillId="11" borderId="25" xfId="0" applyNumberFormat="1" applyFont="1" applyFill="1" applyBorder="1" applyAlignment="1">
      <alignment horizontal="centerContinuous" vertical="top"/>
    </xf>
    <xf numFmtId="39" fontId="19" fillId="11" borderId="25" xfId="0" applyNumberFormat="1" applyFont="1" applyFill="1" applyBorder="1" applyAlignment="1">
      <alignment horizontal="centerContinuous" vertical="top"/>
    </xf>
    <xf numFmtId="39" fontId="19" fillId="11" borderId="32" xfId="0" applyNumberFormat="1" applyFont="1" applyFill="1" applyBorder="1" applyAlignment="1">
      <alignment horizontal="centerContinuous" vertical="top"/>
    </xf>
    <xf numFmtId="165" fontId="6" fillId="2" borderId="0" xfId="0" applyNumberFormat="1" applyFont="1" applyFill="1"/>
    <xf numFmtId="37" fontId="4" fillId="12" borderId="1" xfId="0" applyNumberFormat="1" applyFont="1" applyFill="1" applyBorder="1" applyAlignment="1">
      <alignment horizontal="centerContinuous"/>
    </xf>
    <xf numFmtId="37" fontId="5" fillId="12" borderId="3" xfId="0" applyNumberFormat="1" applyFont="1" applyFill="1" applyBorder="1" applyAlignment="1">
      <alignment horizontal="centerContinuous"/>
    </xf>
    <xf numFmtId="37" fontId="5" fillId="12" borderId="2" xfId="0" applyNumberFormat="1" applyFont="1" applyFill="1" applyBorder="1" applyAlignment="1">
      <alignment horizontal="centerContinuous"/>
    </xf>
    <xf numFmtId="37" fontId="4" fillId="12" borderId="4" xfId="0" applyNumberFormat="1" applyFont="1" applyFill="1" applyBorder="1" applyAlignment="1">
      <alignment horizontal="centerContinuous"/>
    </xf>
    <xf numFmtId="37" fontId="5" fillId="12" borderId="5" xfId="0" applyNumberFormat="1" applyFont="1" applyFill="1" applyBorder="1" applyAlignment="1">
      <alignment horizontal="centerContinuous"/>
    </xf>
    <xf numFmtId="37" fontId="5" fillId="12" borderId="0" xfId="0" applyNumberFormat="1" applyFont="1" applyFill="1" applyBorder="1" applyAlignment="1">
      <alignment horizontal="centerContinuous"/>
    </xf>
    <xf numFmtId="37" fontId="4" fillId="5" borderId="4" xfId="0" applyNumberFormat="1" applyFont="1" applyFill="1" applyBorder="1" applyAlignment="1">
      <alignment horizontal="centerContinuous"/>
    </xf>
    <xf numFmtId="166" fontId="6" fillId="2" borderId="0" xfId="0" applyNumberFormat="1" applyFont="1" applyFill="1"/>
    <xf numFmtId="37" fontId="6" fillId="12" borderId="6" xfId="0" applyNumberFormat="1" applyFont="1" applyFill="1" applyBorder="1" applyAlignment="1">
      <alignment horizontal="centerContinuous"/>
    </xf>
    <xf numFmtId="37" fontId="6" fillId="12" borderId="7" xfId="0" applyNumberFormat="1" applyFont="1" applyFill="1" applyBorder="1" applyAlignment="1">
      <alignment horizontal="centerContinuous"/>
    </xf>
    <xf numFmtId="167" fontId="9" fillId="2" borderId="0" xfId="0" applyNumberFormat="1" applyFont="1" applyFill="1" applyBorder="1"/>
    <xf numFmtId="39" fontId="0" fillId="2" borderId="0" xfId="0" applyNumberFormat="1" applyFill="1"/>
    <xf numFmtId="39" fontId="6" fillId="2" borderId="0" xfId="0" applyNumberFormat="1" applyFont="1" applyFill="1" applyBorder="1"/>
    <xf numFmtId="37" fontId="7" fillId="2" borderId="18" xfId="0" applyNumberFormat="1" applyFont="1" applyFill="1" applyBorder="1"/>
    <xf numFmtId="43" fontId="23" fillId="5" borderId="0" xfId="2" applyFont="1" applyFill="1"/>
    <xf numFmtId="39" fontId="41" fillId="12" borderId="0" xfId="0" applyNumberFormat="1" applyFont="1" applyFill="1"/>
    <xf numFmtId="165" fontId="42" fillId="2" borderId="0" xfId="0" applyNumberFormat="1" applyFont="1" applyFill="1"/>
    <xf numFmtId="4" fontId="6" fillId="2" borderId="0" xfId="0" applyNumberFormat="1" applyFont="1" applyFill="1"/>
    <xf numFmtId="4" fontId="0" fillId="2" borderId="0" xfId="0" applyNumberFormat="1" applyFill="1"/>
    <xf numFmtId="37" fontId="6" fillId="0" borderId="4" xfId="0" applyNumberFormat="1" applyFont="1" applyFill="1" applyBorder="1"/>
    <xf numFmtId="4" fontId="0" fillId="2" borderId="0" xfId="0" applyNumberFormat="1" applyFont="1" applyFill="1" applyBorder="1"/>
    <xf numFmtId="39" fontId="41" fillId="2" borderId="24" xfId="0" applyNumberFormat="1" applyFont="1" applyFill="1" applyBorder="1"/>
    <xf numFmtId="39" fontId="0" fillId="2" borderId="0" xfId="0" applyNumberFormat="1" applyFont="1" applyFill="1" applyBorder="1"/>
    <xf numFmtId="37" fontId="6" fillId="12" borderId="0" xfId="0" applyNumberFormat="1" applyFont="1" applyFill="1" applyBorder="1"/>
    <xf numFmtId="37" fontId="6" fillId="12" borderId="0" xfId="0" applyNumberFormat="1" applyFont="1" applyFill="1" applyBorder="1" applyProtection="1">
      <protection hidden="1"/>
    </xf>
    <xf numFmtId="37" fontId="9" fillId="12" borderId="18" xfId="0" applyNumberFormat="1" applyFont="1" applyFill="1" applyBorder="1" applyProtection="1">
      <protection hidden="1"/>
    </xf>
    <xf numFmtId="37" fontId="10" fillId="12" borderId="0" xfId="0" applyNumberFormat="1" applyFont="1" applyFill="1" applyBorder="1" applyAlignment="1" applyProtection="1">
      <alignment horizontal="right"/>
      <protection hidden="1"/>
    </xf>
    <xf numFmtId="37" fontId="6" fillId="12" borderId="56" xfId="0" applyNumberFormat="1" applyFont="1" applyFill="1" applyBorder="1" applyProtection="1">
      <protection hidden="1"/>
    </xf>
    <xf numFmtId="37" fontId="10" fillId="12" borderId="56" xfId="0" applyNumberFormat="1" applyFont="1" applyFill="1" applyBorder="1" applyProtection="1">
      <protection hidden="1"/>
    </xf>
    <xf numFmtId="37" fontId="10" fillId="12" borderId="18" xfId="0" applyNumberFormat="1" applyFont="1" applyFill="1" applyBorder="1" applyProtection="1">
      <protection hidden="1"/>
    </xf>
    <xf numFmtId="37" fontId="6" fillId="12" borderId="18" xfId="0" applyNumberFormat="1" applyFont="1" applyFill="1" applyBorder="1" applyProtection="1">
      <protection hidden="1"/>
    </xf>
    <xf numFmtId="37" fontId="10" fillId="12" borderId="14" xfId="0" applyNumberFormat="1" applyFont="1" applyFill="1" applyBorder="1" applyProtection="1">
      <protection hidden="1"/>
    </xf>
    <xf numFmtId="37" fontId="6" fillId="12" borderId="8" xfId="0" applyNumberFormat="1" applyFont="1" applyFill="1" applyBorder="1" applyAlignment="1">
      <alignment horizontal="centerContinuous"/>
    </xf>
    <xf numFmtId="37" fontId="6" fillId="12" borderId="57" xfId="0" applyNumberFormat="1" applyFont="1" applyFill="1" applyBorder="1" applyProtection="1">
      <protection hidden="1"/>
    </xf>
    <xf numFmtId="39" fontId="41" fillId="2" borderId="0" xfId="0" applyNumberFormat="1" applyFont="1" applyFill="1" applyBorder="1"/>
    <xf numFmtId="37" fontId="9" fillId="2" borderId="0" xfId="0" applyNumberFormat="1" applyFont="1" applyFill="1"/>
    <xf numFmtId="37" fontId="0" fillId="2" borderId="3" xfId="0" applyNumberFormat="1" applyFill="1" applyBorder="1"/>
    <xf numFmtId="37" fontId="0" fillId="2" borderId="5" xfId="0" applyNumberFormat="1" applyFill="1" applyBorder="1"/>
    <xf numFmtId="37" fontId="3" fillId="2" borderId="8" xfId="0" applyNumberFormat="1" applyFont="1" applyFill="1" applyBorder="1" applyAlignment="1">
      <alignment horizontal="center"/>
    </xf>
    <xf numFmtId="37" fontId="9" fillId="5" borderId="59" xfId="0" applyNumberFormat="1" applyFont="1" applyFill="1" applyBorder="1"/>
    <xf numFmtId="49" fontId="9" fillId="12" borderId="0" xfId="0" applyNumberFormat="1" applyFont="1" applyFill="1" applyBorder="1" applyAlignment="1" applyProtection="1">
      <alignment horizontal="center"/>
      <protection hidden="1"/>
    </xf>
    <xf numFmtId="37" fontId="5" fillId="12" borderId="0" xfId="0" applyNumberFormat="1" applyFont="1" applyFill="1" applyBorder="1" applyAlignment="1" applyProtection="1">
      <alignment horizontal="right"/>
      <protection hidden="1"/>
    </xf>
    <xf numFmtId="37" fontId="9" fillId="5" borderId="58" xfId="0" applyNumberFormat="1" applyFont="1" applyFill="1" applyBorder="1"/>
    <xf numFmtId="37" fontId="9" fillId="5" borderId="46" xfId="0" applyNumberFormat="1" applyFont="1" applyFill="1" applyBorder="1"/>
    <xf numFmtId="37" fontId="9" fillId="5" borderId="19" xfId="0" applyNumberFormat="1" applyFont="1" applyFill="1" applyBorder="1"/>
    <xf numFmtId="0" fontId="42" fillId="5" borderId="19" xfId="0" applyNumberFormat="1" applyFont="1" applyFill="1" applyBorder="1" applyAlignment="1">
      <alignment horizontal="center"/>
    </xf>
    <xf numFmtId="37" fontId="42" fillId="12" borderId="2" xfId="0" applyNumberFormat="1" applyFont="1" applyFill="1" applyBorder="1" applyAlignment="1">
      <alignment horizontal="center"/>
    </xf>
    <xf numFmtId="37" fontId="42" fillId="12" borderId="0" xfId="0" applyNumberFormat="1" applyFont="1" applyFill="1" applyBorder="1" applyAlignment="1">
      <alignment horizontal="center"/>
    </xf>
    <xf numFmtId="16" fontId="42" fillId="5" borderId="19" xfId="0" quotePrefix="1" applyNumberFormat="1" applyFont="1" applyFill="1" applyBorder="1" applyAlignment="1">
      <alignment horizontal="center"/>
    </xf>
    <xf numFmtId="37" fontId="42" fillId="12" borderId="0" xfId="0" applyNumberFormat="1" applyFont="1" applyFill="1" applyBorder="1"/>
    <xf numFmtId="37" fontId="42" fillId="5" borderId="19" xfId="0" applyNumberFormat="1" applyFont="1" applyFill="1" applyBorder="1" applyAlignment="1">
      <alignment horizontal="center"/>
    </xf>
    <xf numFmtId="39" fontId="16" fillId="2" borderId="0" xfId="0" applyNumberFormat="1" applyFont="1" applyFill="1" applyBorder="1" applyAlignment="1">
      <alignment horizontal="center"/>
    </xf>
    <xf numFmtId="39" fontId="16" fillId="2" borderId="0" xfId="0" applyNumberFormat="1" applyFont="1" applyFill="1" applyAlignment="1">
      <alignment horizontal="center"/>
    </xf>
  </cellXfs>
  <cellStyles count="44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2" xfId="2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1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  <colors>
    <mruColors>
      <color rgb="FF0000FF"/>
      <color rgb="FF99CCFF"/>
      <color rgb="FFD9D9D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9922</xdr:colOff>
      <xdr:row>0</xdr:row>
      <xdr:rowOff>178594</xdr:rowOff>
    </xdr:from>
    <xdr:to>
      <xdr:col>5</xdr:col>
      <xdr:colOff>1651236</xdr:colOff>
      <xdr:row>9</xdr:row>
      <xdr:rowOff>337343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2" y="178594"/>
          <a:ext cx="8656080" cy="18553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1085850</xdr:colOff>
      <xdr:row>8</xdr:row>
      <xdr:rowOff>2400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5" y="438150"/>
          <a:ext cx="1085850" cy="1316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1</xdr:col>
      <xdr:colOff>1006475</xdr:colOff>
      <xdr:row>8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1100" y="431800"/>
          <a:ext cx="1006475" cy="12954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T%20&amp;%20LOSS/Profit%20&amp;%20Loss%202013/P&amp;L%2002%20February%2027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27-FEB-2013"/>
      <sheetName val="INCOME"/>
      <sheetName val="EXPENSES"/>
    </sheetNames>
    <sheetDataSet>
      <sheetData sheetId="0"/>
      <sheetData sheetId="1"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889.47</v>
          </cell>
        </row>
        <row r="22">
          <cell r="C22">
            <v>290.14999999999998</v>
          </cell>
        </row>
        <row r="23">
          <cell r="C23">
            <v>124.71</v>
          </cell>
        </row>
        <row r="24">
          <cell r="C24">
            <v>178.9</v>
          </cell>
        </row>
        <row r="25">
          <cell r="C25">
            <v>32.35</v>
          </cell>
        </row>
        <row r="28">
          <cell r="C28">
            <v>0</v>
          </cell>
        </row>
        <row r="29">
          <cell r="C29">
            <v>0.02</v>
          </cell>
        </row>
      </sheetData>
      <sheetData sheetId="2">
        <row r="23">
          <cell r="C23">
            <v>658.06000000000006</v>
          </cell>
        </row>
        <row r="28">
          <cell r="C28">
            <v>48.79</v>
          </cell>
        </row>
        <row r="29">
          <cell r="C29">
            <v>73.510000000000005</v>
          </cell>
        </row>
        <row r="30">
          <cell r="C30">
            <v>5.03</v>
          </cell>
        </row>
        <row r="31">
          <cell r="C31">
            <v>423.37</v>
          </cell>
        </row>
        <row r="35">
          <cell r="C35">
            <v>138.42000000000002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5"/>
  <sheetViews>
    <sheetView tabSelected="1" showOutlineSymbols="0" zoomScale="96" zoomScaleNormal="96" zoomScaleSheetLayoutView="75" workbookViewId="0">
      <selection activeCell="H13" sqref="H13"/>
    </sheetView>
  </sheetViews>
  <sheetFormatPr defaultColWidth="11.44140625" defaultRowHeight="17.2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9.44140625" customWidth="1"/>
    <col min="7" max="7" width="10" style="14" customWidth="1"/>
    <col min="8" max="8" width="17" style="14" bestFit="1" customWidth="1"/>
    <col min="9" max="9" width="19.6640625" bestFit="1" customWidth="1"/>
    <col min="10" max="11" width="16.88671875" customWidth="1"/>
    <col min="12" max="12" width="17.77734375" style="155" customWidth="1"/>
  </cols>
  <sheetData>
    <row r="1" spans="1:12" ht="15">
      <c r="A1" s="1"/>
      <c r="B1" s="2"/>
      <c r="C1" s="2"/>
      <c r="D1" s="2"/>
      <c r="E1" s="2"/>
      <c r="F1" s="180"/>
      <c r="G1"/>
      <c r="H1"/>
    </row>
    <row r="2" spans="1:12" ht="15">
      <c r="A2" s="3"/>
      <c r="B2" s="4"/>
      <c r="C2" s="4"/>
      <c r="D2" s="4"/>
      <c r="F2" s="181"/>
      <c r="G2"/>
      <c r="H2"/>
    </row>
    <row r="3" spans="1:12" ht="15">
      <c r="A3" s="3"/>
      <c r="B3" s="4"/>
      <c r="C3" s="4"/>
      <c r="D3" s="4"/>
      <c r="F3" s="181"/>
      <c r="G3"/>
      <c r="H3"/>
    </row>
    <row r="4" spans="1:12" ht="15">
      <c r="A4" s="3"/>
      <c r="B4" s="4"/>
      <c r="C4" s="4"/>
      <c r="D4" s="4"/>
      <c r="F4" s="181"/>
      <c r="G4"/>
      <c r="H4"/>
    </row>
    <row r="5" spans="1:12" ht="15">
      <c r="A5" s="3"/>
      <c r="B5" s="4"/>
      <c r="C5" s="4"/>
      <c r="D5" s="4"/>
      <c r="F5" s="181"/>
      <c r="G5"/>
      <c r="H5"/>
    </row>
    <row r="6" spans="1:12" ht="15">
      <c r="A6" s="3"/>
      <c r="B6" s="4"/>
      <c r="C6" s="4"/>
      <c r="D6" s="4"/>
      <c r="F6" s="181"/>
      <c r="G6"/>
      <c r="H6"/>
    </row>
    <row r="7" spans="1:12" ht="15">
      <c r="A7" s="3"/>
      <c r="B7" s="4"/>
      <c r="C7" s="4"/>
      <c r="D7" s="4"/>
      <c r="F7" s="181"/>
      <c r="G7"/>
      <c r="H7"/>
    </row>
    <row r="8" spans="1:12" ht="15">
      <c r="A8" s="3"/>
      <c r="B8" s="4"/>
      <c r="C8" s="4"/>
      <c r="D8" s="4"/>
      <c r="F8" s="181"/>
      <c r="G8"/>
      <c r="H8"/>
    </row>
    <row r="9" spans="1:12" ht="15">
      <c r="A9" s="3"/>
      <c r="B9" s="4"/>
      <c r="C9" s="4"/>
      <c r="D9" s="4"/>
      <c r="F9" s="181"/>
      <c r="G9"/>
      <c r="H9"/>
    </row>
    <row r="10" spans="1:12" ht="41.25">
      <c r="A10" s="5"/>
      <c r="B10" s="6"/>
      <c r="C10" s="7"/>
      <c r="D10" s="7"/>
      <c r="E10" s="7"/>
      <c r="F10" s="6"/>
      <c r="G10"/>
      <c r="H10"/>
    </row>
    <row r="11" spans="1:12" ht="15.75">
      <c r="A11" s="8"/>
      <c r="B11" s="9"/>
      <c r="C11" s="10"/>
      <c r="D11" s="9"/>
      <c r="E11" s="10"/>
      <c r="F11" s="182"/>
      <c r="G11"/>
      <c r="H11"/>
    </row>
    <row r="12" spans="1:12" s="14" customFormat="1" ht="20.25">
      <c r="A12" s="144" t="s">
        <v>1</v>
      </c>
      <c r="B12" s="145"/>
      <c r="C12" s="146"/>
      <c r="D12" s="145"/>
      <c r="E12" s="146"/>
      <c r="F12" s="145"/>
    </row>
    <row r="13" spans="1:12" s="14" customFormat="1" ht="20.25">
      <c r="A13" s="147" t="s">
        <v>2</v>
      </c>
      <c r="B13" s="148"/>
      <c r="C13" s="149"/>
      <c r="D13" s="148"/>
      <c r="E13" s="149"/>
      <c r="F13" s="148"/>
    </row>
    <row r="14" spans="1:12" s="14" customFormat="1" ht="20.25">
      <c r="A14" s="150" t="s">
        <v>91</v>
      </c>
      <c r="B14" s="148"/>
      <c r="C14" s="149"/>
      <c r="D14" s="148"/>
      <c r="E14" s="149"/>
      <c r="F14" s="148"/>
    </row>
    <row r="15" spans="1:12" s="14" customFormat="1">
      <c r="A15" s="152" t="s">
        <v>3</v>
      </c>
      <c r="B15" s="153"/>
      <c r="C15" s="153"/>
      <c r="D15" s="153"/>
      <c r="E15" s="153"/>
      <c r="F15" s="176"/>
    </row>
    <row r="16" spans="1:12" s="14" customFormat="1">
      <c r="A16" s="21"/>
      <c r="B16" s="189">
        <v>2017</v>
      </c>
      <c r="C16" s="190"/>
      <c r="D16" s="189">
        <v>2018</v>
      </c>
      <c r="E16" s="191"/>
      <c r="F16" s="189">
        <v>2018</v>
      </c>
      <c r="L16" s="79"/>
    </row>
    <row r="17" spans="1:12" s="14" customFormat="1">
      <c r="A17" s="21"/>
      <c r="B17" s="192" t="s">
        <v>90</v>
      </c>
      <c r="C17" s="193"/>
      <c r="D17" s="192" t="s">
        <v>88</v>
      </c>
      <c r="E17" s="193"/>
      <c r="F17" s="192" t="s">
        <v>89</v>
      </c>
      <c r="L17" s="79"/>
    </row>
    <row r="18" spans="1:12" s="14" customFormat="1">
      <c r="A18" s="21"/>
      <c r="B18" s="194" t="s">
        <v>5</v>
      </c>
      <c r="C18" s="193"/>
      <c r="D18" s="194" t="s">
        <v>5</v>
      </c>
      <c r="E18" s="193"/>
      <c r="F18" s="194" t="s">
        <v>5</v>
      </c>
      <c r="G18" s="179"/>
      <c r="L18" s="79"/>
    </row>
    <row r="19" spans="1:12" s="14" customFormat="1">
      <c r="A19" s="25" t="s">
        <v>6</v>
      </c>
      <c r="B19" s="69"/>
      <c r="C19" s="167"/>
      <c r="D19" s="69"/>
      <c r="E19" s="167"/>
      <c r="F19" s="69"/>
      <c r="J19" s="14" t="s">
        <v>3</v>
      </c>
      <c r="L19" s="79"/>
    </row>
    <row r="20" spans="1:12" s="14" customFormat="1">
      <c r="A20" s="27" t="s">
        <v>7</v>
      </c>
      <c r="B20" s="69"/>
      <c r="C20" s="167"/>
      <c r="D20" s="69"/>
      <c r="E20" s="167"/>
      <c r="F20" s="69"/>
      <c r="L20" s="79"/>
    </row>
    <row r="21" spans="1:12" s="14" customFormat="1">
      <c r="A21" s="21" t="s">
        <v>8</v>
      </c>
      <c r="B21" s="70">
        <f>308642056-40964886</f>
        <v>267677170</v>
      </c>
      <c r="C21" s="168"/>
      <c r="D21" s="70">
        <f>40478414-144081</f>
        <v>40334333</v>
      </c>
      <c r="E21" s="168"/>
      <c r="F21" s="69">
        <f>41655968-142935</f>
        <v>41513033</v>
      </c>
      <c r="G21" s="154"/>
      <c r="L21" s="79"/>
    </row>
    <row r="22" spans="1:12" s="14" customFormat="1">
      <c r="A22" s="21" t="s">
        <v>9</v>
      </c>
      <c r="B22" s="70">
        <f>228692+75890702+784710+308642056+43816254+5626357+8763-B21</f>
        <v>167320364</v>
      </c>
      <c r="C22" s="168"/>
      <c r="D22" s="70">
        <f>177383+53043284+421483+288414465+57271034+5521946+3502-D21</f>
        <v>364518764</v>
      </c>
      <c r="E22" s="168"/>
      <c r="F22" s="69">
        <f>184874+55590962+293269929+58062354+5521946+1705-F21+573020</f>
        <v>371691757</v>
      </c>
      <c r="G22" s="154"/>
      <c r="L22" s="79"/>
    </row>
    <row r="23" spans="1:12" s="14" customFormat="1">
      <c r="A23" s="21" t="s">
        <v>42</v>
      </c>
      <c r="B23" s="70">
        <v>33714067</v>
      </c>
      <c r="C23" s="168"/>
      <c r="D23" s="70">
        <v>30865242</v>
      </c>
      <c r="E23" s="168"/>
      <c r="F23" s="69">
        <v>31327148</v>
      </c>
      <c r="G23" s="154"/>
      <c r="L23" s="79"/>
    </row>
    <row r="24" spans="1:12" s="14" customFormat="1">
      <c r="A24" s="157" t="s">
        <v>10</v>
      </c>
      <c r="B24" s="71">
        <f>+B21+B22+B23</f>
        <v>468711601</v>
      </c>
      <c r="C24" s="71"/>
      <c r="D24" s="71">
        <f>+D21+D22+D23</f>
        <v>435718339</v>
      </c>
      <c r="E24" s="169"/>
      <c r="F24" s="183">
        <f>+F21+F22+F23</f>
        <v>444531938</v>
      </c>
      <c r="G24" s="154"/>
      <c r="L24" s="79"/>
    </row>
    <row r="25" spans="1:12" s="14" customFormat="1">
      <c r="A25" s="21"/>
      <c r="B25" s="70"/>
      <c r="C25" s="168"/>
      <c r="D25" s="70"/>
      <c r="E25" s="168"/>
      <c r="F25" s="69"/>
      <c r="G25" s="154"/>
      <c r="L25" s="79"/>
    </row>
    <row r="26" spans="1:12" s="14" customFormat="1">
      <c r="A26" s="27" t="s">
        <v>11</v>
      </c>
      <c r="B26" s="70"/>
      <c r="C26" s="168"/>
      <c r="D26" s="70"/>
      <c r="E26" s="168"/>
      <c r="F26" s="69"/>
      <c r="G26" s="154"/>
      <c r="L26" s="79"/>
    </row>
    <row r="27" spans="1:12" s="14" customFormat="1">
      <c r="A27" s="21" t="s">
        <v>12</v>
      </c>
      <c r="B27" s="70" t="s">
        <v>13</v>
      </c>
      <c r="C27" s="168"/>
      <c r="D27" s="70" t="s">
        <v>13</v>
      </c>
      <c r="E27" s="168"/>
      <c r="F27" s="69" t="s">
        <v>13</v>
      </c>
      <c r="G27" s="154"/>
      <c r="L27" s="79"/>
    </row>
    <row r="28" spans="1:12" s="14" customFormat="1">
      <c r="A28" s="21" t="s">
        <v>44</v>
      </c>
      <c r="B28" s="70">
        <f>126153330+2000</f>
        <v>126155330</v>
      </c>
      <c r="C28" s="168"/>
      <c r="D28" s="70">
        <v>155387038</v>
      </c>
      <c r="E28" s="168"/>
      <c r="F28" s="69">
        <v>155387038</v>
      </c>
      <c r="G28" s="154"/>
      <c r="L28" s="79"/>
    </row>
    <row r="29" spans="1:12" s="14" customFormat="1" hidden="1">
      <c r="A29" s="21" t="s">
        <v>14</v>
      </c>
      <c r="B29" s="70">
        <v>0</v>
      </c>
      <c r="C29" s="168"/>
      <c r="D29" s="70">
        <v>0</v>
      </c>
      <c r="E29" s="168"/>
      <c r="F29" s="69">
        <v>0</v>
      </c>
      <c r="G29" s="154"/>
      <c r="L29" s="79"/>
    </row>
    <row r="30" spans="1:12" s="14" customFormat="1" hidden="1">
      <c r="A30" s="21" t="s">
        <v>15</v>
      </c>
      <c r="B30" s="70">
        <v>0</v>
      </c>
      <c r="C30" s="168"/>
      <c r="D30" s="70">
        <v>0</v>
      </c>
      <c r="E30" s="168"/>
      <c r="F30" s="69">
        <v>0</v>
      </c>
      <c r="G30" s="154"/>
      <c r="L30" s="79"/>
    </row>
    <row r="31" spans="1:12" s="14" customFormat="1">
      <c r="A31" s="21" t="s">
        <v>87</v>
      </c>
      <c r="B31" s="72">
        <f>25233357+6127510-36167</f>
        <v>31324700</v>
      </c>
      <c r="C31" s="184"/>
      <c r="D31" s="72">
        <f>12580511+82165-1121596</f>
        <v>11541080</v>
      </c>
      <c r="E31" s="168"/>
      <c r="F31" s="69">
        <f>11556734+82165-97819</f>
        <v>11541080</v>
      </c>
      <c r="G31" s="154"/>
      <c r="L31" s="79"/>
    </row>
    <row r="32" spans="1:12" s="14" customFormat="1" ht="17.25" customHeight="1">
      <c r="A32" s="21" t="s">
        <v>16</v>
      </c>
      <c r="B32" s="70">
        <v>500000</v>
      </c>
      <c r="C32" s="185"/>
      <c r="D32" s="70">
        <v>5000000</v>
      </c>
      <c r="E32" s="170"/>
      <c r="F32" s="69">
        <v>5000000</v>
      </c>
      <c r="G32" s="154"/>
      <c r="L32" s="79"/>
    </row>
    <row r="33" spans="1:12" s="14" customFormat="1" hidden="1">
      <c r="A33" s="21" t="s">
        <v>17</v>
      </c>
      <c r="B33" s="70">
        <v>0</v>
      </c>
      <c r="C33" s="168"/>
      <c r="D33" s="70">
        <v>0</v>
      </c>
      <c r="E33" s="168"/>
      <c r="F33" s="69">
        <v>0</v>
      </c>
      <c r="G33" s="154"/>
      <c r="L33" s="79"/>
    </row>
    <row r="34" spans="1:12" s="14" customFormat="1">
      <c r="A34" s="21" t="s">
        <v>18</v>
      </c>
      <c r="B34" s="73">
        <f>99953+4684133+49+-2490+3678478+15170324-B32+36167</f>
        <v>23166614</v>
      </c>
      <c r="C34" s="168"/>
      <c r="D34" s="73">
        <f>109254+4626377-22481-2402+3855447+20096321-82165+1121596-1019000-D32</f>
        <v>23682947</v>
      </c>
      <c r="E34" s="171"/>
      <c r="F34" s="69">
        <f>4719375-184202-2404+4189291+101320+20020101-82165-1019000-F32+97819</f>
        <v>22840135</v>
      </c>
      <c r="G34" s="154"/>
      <c r="L34" s="79"/>
    </row>
    <row r="35" spans="1:12" s="14" customFormat="1">
      <c r="A35" s="27" t="s">
        <v>19</v>
      </c>
      <c r="B35" s="74">
        <f>SUM(B28:B34)</f>
        <v>181146644</v>
      </c>
      <c r="C35" s="74"/>
      <c r="D35" s="74">
        <f>SUM(D28:D34)</f>
        <v>195611065</v>
      </c>
      <c r="E35" s="172"/>
      <c r="F35" s="183">
        <f>SUM(F28:F34)</f>
        <v>194768253</v>
      </c>
      <c r="G35" s="154"/>
      <c r="L35" s="79"/>
    </row>
    <row r="36" spans="1:12" s="14" customFormat="1" ht="18" thickBot="1">
      <c r="A36" s="25" t="s">
        <v>20</v>
      </c>
      <c r="B36" s="75">
        <f>+B35+B24</f>
        <v>649858245</v>
      </c>
      <c r="C36" s="75"/>
      <c r="D36" s="75">
        <f>+D35+D24</f>
        <v>631329404</v>
      </c>
      <c r="E36" s="173"/>
      <c r="F36" s="186">
        <f>+F35+F24</f>
        <v>639300191</v>
      </c>
      <c r="G36" s="154"/>
      <c r="L36" s="79"/>
    </row>
    <row r="37" spans="1:12" s="14" customFormat="1" ht="18" thickTop="1">
      <c r="A37" s="21"/>
      <c r="B37" s="70"/>
      <c r="C37" s="168"/>
      <c r="D37" s="70"/>
      <c r="E37" s="168"/>
      <c r="F37" s="69"/>
      <c r="G37" s="154"/>
      <c r="L37" s="79"/>
    </row>
    <row r="38" spans="1:12" s="14" customFormat="1">
      <c r="A38" s="25" t="s">
        <v>21</v>
      </c>
      <c r="B38" s="70"/>
      <c r="C38" s="168"/>
      <c r="D38" s="70"/>
      <c r="E38" s="168"/>
      <c r="F38" s="69"/>
      <c r="G38" s="154"/>
      <c r="L38" s="79"/>
    </row>
    <row r="39" spans="1:12" s="14" customFormat="1">
      <c r="A39" s="27" t="s">
        <v>22</v>
      </c>
      <c r="B39" s="76"/>
      <c r="C39" s="168"/>
      <c r="D39" s="76"/>
      <c r="E39" s="168"/>
      <c r="F39" s="69"/>
      <c r="G39" s="154"/>
      <c r="H39" s="26"/>
      <c r="L39" s="79"/>
    </row>
    <row r="40" spans="1:12" s="14" customFormat="1">
      <c r="A40" s="21" t="s">
        <v>23</v>
      </c>
      <c r="B40" s="70">
        <f>91998294+4209939</f>
        <v>96208233</v>
      </c>
      <c r="C40" s="168"/>
      <c r="D40" s="70">
        <f>104943150+4488812</f>
        <v>109431962</v>
      </c>
      <c r="E40" s="168"/>
      <c r="F40" s="69">
        <f>108774704+4518840</f>
        <v>113293544</v>
      </c>
      <c r="G40" s="154"/>
      <c r="L40" s="79"/>
    </row>
    <row r="41" spans="1:12" s="14" customFormat="1">
      <c r="A41" s="21" t="s">
        <v>24</v>
      </c>
      <c r="B41" s="76"/>
      <c r="C41" s="168"/>
      <c r="D41" s="76"/>
      <c r="E41" s="168"/>
      <c r="F41" s="69"/>
      <c r="G41" s="154"/>
      <c r="J41" s="161"/>
      <c r="K41" s="161"/>
      <c r="L41" s="79"/>
    </row>
    <row r="42" spans="1:12" s="14" customFormat="1">
      <c r="A42" s="21" t="s">
        <v>25</v>
      </c>
      <c r="B42" s="70">
        <v>102158589</v>
      </c>
      <c r="C42" s="168"/>
      <c r="D42" s="70">
        <v>65487237</v>
      </c>
      <c r="E42" s="168"/>
      <c r="F42" s="69">
        <v>75148703</v>
      </c>
      <c r="G42" s="154"/>
      <c r="H42" s="160"/>
      <c r="J42" s="161"/>
      <c r="K42" s="161"/>
      <c r="L42" s="79"/>
    </row>
    <row r="43" spans="1:12" s="14" customFormat="1">
      <c r="A43" s="21" t="s">
        <v>26</v>
      </c>
      <c r="B43" s="70">
        <v>71079062</v>
      </c>
      <c r="C43" s="168"/>
      <c r="D43" s="70">
        <v>68301587</v>
      </c>
      <c r="E43" s="168"/>
      <c r="F43" s="69">
        <v>68301587</v>
      </c>
      <c r="G43" s="154"/>
      <c r="H43" s="143"/>
      <c r="I43" s="79"/>
      <c r="J43" s="161"/>
      <c r="K43" s="161"/>
      <c r="L43" s="79"/>
    </row>
    <row r="44" spans="1:12" s="14" customFormat="1">
      <c r="A44" s="21" t="s">
        <v>27</v>
      </c>
      <c r="B44" s="70">
        <v>126504523</v>
      </c>
      <c r="C44" s="168"/>
      <c r="D44" s="70">
        <v>131005481</v>
      </c>
      <c r="E44" s="168"/>
      <c r="F44" s="69">
        <v>133586303</v>
      </c>
      <c r="G44" s="154"/>
      <c r="H44" s="160"/>
      <c r="I44" s="160"/>
      <c r="J44" s="161"/>
      <c r="K44" s="161"/>
      <c r="L44" s="79"/>
    </row>
    <row r="45" spans="1:12" s="14" customFormat="1">
      <c r="A45" s="21" t="s">
        <v>28</v>
      </c>
      <c r="B45" s="70">
        <v>5142701</v>
      </c>
      <c r="C45" s="168"/>
      <c r="D45" s="70">
        <v>6508795</v>
      </c>
      <c r="E45" s="171"/>
      <c r="F45" s="69">
        <v>4120100</v>
      </c>
      <c r="G45" s="154"/>
      <c r="J45" s="161"/>
      <c r="K45" s="161"/>
      <c r="L45" s="79"/>
    </row>
    <row r="46" spans="1:12" s="14" customFormat="1">
      <c r="A46" s="27" t="s">
        <v>29</v>
      </c>
      <c r="B46" s="74">
        <f>SUM(B40:B45)</f>
        <v>401093108</v>
      </c>
      <c r="C46" s="74"/>
      <c r="D46" s="74">
        <f>SUM(D40:D45)</f>
        <v>380735062</v>
      </c>
      <c r="E46" s="173"/>
      <c r="F46" s="187">
        <f>SUM(F40:F45)</f>
        <v>394450237</v>
      </c>
      <c r="G46" s="154"/>
      <c r="J46" s="161"/>
      <c r="K46" s="161"/>
      <c r="L46" s="79"/>
    </row>
    <row r="47" spans="1:12" s="14" customFormat="1">
      <c r="A47" s="33"/>
      <c r="B47" s="70"/>
      <c r="C47" s="168"/>
      <c r="D47" s="70"/>
      <c r="E47" s="168"/>
      <c r="F47" s="69"/>
      <c r="G47" s="154"/>
      <c r="J47" s="161"/>
      <c r="K47" s="161"/>
      <c r="L47" s="79"/>
    </row>
    <row r="48" spans="1:12" s="14" customFormat="1">
      <c r="A48" s="27" t="s">
        <v>30</v>
      </c>
      <c r="B48" s="70"/>
      <c r="C48" s="168"/>
      <c r="D48" s="70"/>
      <c r="E48" s="168"/>
      <c r="F48" s="69"/>
      <c r="G48" s="154"/>
      <c r="J48" s="161"/>
      <c r="K48" s="161"/>
      <c r="L48" s="79"/>
    </row>
    <row r="49" spans="1:12" s="14" customFormat="1">
      <c r="A49" s="21" t="s">
        <v>43</v>
      </c>
      <c r="B49" s="70">
        <v>46201489</v>
      </c>
      <c r="C49" s="168"/>
      <c r="D49" s="70">
        <v>45600790</v>
      </c>
      <c r="E49" s="168"/>
      <c r="F49" s="69">
        <v>46283216</v>
      </c>
      <c r="G49" s="154"/>
      <c r="J49" s="161"/>
      <c r="K49" s="161"/>
      <c r="L49" s="79"/>
    </row>
    <row r="50" spans="1:12" s="14" customFormat="1">
      <c r="A50" s="21" t="s">
        <v>31</v>
      </c>
      <c r="B50" s="70">
        <f>147822+4321</f>
        <v>152143</v>
      </c>
      <c r="C50" s="168"/>
      <c r="D50" s="70">
        <f>93380-2816</f>
        <v>90564</v>
      </c>
      <c r="E50" s="168"/>
      <c r="F50" s="69">
        <f>198049+42344</f>
        <v>240393</v>
      </c>
      <c r="G50" s="154"/>
      <c r="J50" s="161"/>
      <c r="K50" s="161"/>
      <c r="L50" s="79"/>
    </row>
    <row r="51" spans="1:12" s="14" customFormat="1">
      <c r="A51" s="163" t="s">
        <v>32</v>
      </c>
      <c r="B51" s="70">
        <v>188225787</v>
      </c>
      <c r="C51" s="168"/>
      <c r="D51" s="70">
        <v>179103666</v>
      </c>
      <c r="E51" s="168"/>
      <c r="F51" s="69">
        <v>170016264</v>
      </c>
      <c r="G51" s="154"/>
      <c r="I51" s="151"/>
      <c r="J51" s="161"/>
      <c r="K51" s="161"/>
      <c r="L51" s="79"/>
    </row>
    <row r="52" spans="1:12" s="14" customFormat="1">
      <c r="A52" s="21" t="s">
        <v>86</v>
      </c>
      <c r="B52" s="72">
        <f>-6127510+6127510</f>
        <v>0</v>
      </c>
      <c r="C52" s="168"/>
      <c r="D52" s="72">
        <v>8988760</v>
      </c>
      <c r="E52" s="168"/>
      <c r="F52" s="69">
        <v>10606406</v>
      </c>
      <c r="G52" s="154"/>
      <c r="I52" s="151"/>
      <c r="J52" s="161"/>
      <c r="K52" s="161"/>
      <c r="L52" s="79"/>
    </row>
    <row r="53" spans="1:12" s="14" customFormat="1">
      <c r="A53" s="21" t="s">
        <v>33</v>
      </c>
      <c r="B53" s="70">
        <f>84460+1641356+2881783</f>
        <v>4607599</v>
      </c>
      <c r="C53" s="168"/>
      <c r="D53" s="70">
        <f>1133713+3540799-1785388-1019000</f>
        <v>1870124</v>
      </c>
      <c r="E53" s="172"/>
      <c r="F53" s="69">
        <f>-789462+1083067+3488632-1019000</f>
        <v>2763237</v>
      </c>
      <c r="G53" s="154"/>
      <c r="I53" s="151"/>
      <c r="J53" s="161"/>
      <c r="K53" s="161"/>
      <c r="L53" s="79"/>
    </row>
    <row r="54" spans="1:12" s="14" customFormat="1">
      <c r="A54" s="27" t="s">
        <v>34</v>
      </c>
      <c r="B54" s="74">
        <f>SUM(B49:B53)</f>
        <v>239187018</v>
      </c>
      <c r="C54" s="74"/>
      <c r="D54" s="74">
        <f>SUM(D49:D53)</f>
        <v>235653904</v>
      </c>
      <c r="E54" s="174"/>
      <c r="F54" s="187">
        <f>SUM(F49:F53)</f>
        <v>229909516</v>
      </c>
      <c r="G54" s="154"/>
      <c r="I54" s="151"/>
      <c r="J54" s="161"/>
      <c r="K54" s="161"/>
      <c r="L54" s="79"/>
    </row>
    <row r="55" spans="1:12" s="14" customFormat="1">
      <c r="A55" s="21"/>
      <c r="B55" s="70"/>
      <c r="C55" s="168"/>
      <c r="D55" s="70"/>
      <c r="E55" s="168"/>
      <c r="F55" s="69"/>
      <c r="G55" s="154"/>
      <c r="I55" s="151"/>
      <c r="J55" s="161"/>
      <c r="K55" s="161"/>
      <c r="L55" s="79"/>
    </row>
    <row r="56" spans="1:12" s="14" customFormat="1">
      <c r="A56" s="27" t="s">
        <v>35</v>
      </c>
      <c r="B56" s="70"/>
      <c r="C56" s="168"/>
      <c r="D56" s="70"/>
      <c r="E56" s="168"/>
      <c r="F56" s="69"/>
      <c r="G56" s="154"/>
      <c r="I56" s="151"/>
      <c r="J56" s="161"/>
      <c r="K56" s="161"/>
      <c r="L56" s="79"/>
    </row>
    <row r="57" spans="1:12" s="14" customFormat="1">
      <c r="A57" s="21" t="s">
        <v>36</v>
      </c>
      <c r="B57" s="70"/>
      <c r="C57" s="168"/>
      <c r="D57" s="70"/>
      <c r="E57" s="168"/>
      <c r="F57" s="69"/>
      <c r="G57" s="154"/>
      <c r="I57" s="151"/>
      <c r="J57" s="161"/>
      <c r="K57" s="161"/>
      <c r="L57" s="79"/>
    </row>
    <row r="58" spans="1:12" s="14" customFormat="1">
      <c r="A58" s="21" t="s">
        <v>37</v>
      </c>
      <c r="B58" s="70">
        <v>4000</v>
      </c>
      <c r="C58" s="168"/>
      <c r="D58" s="70">
        <v>4000</v>
      </c>
      <c r="E58" s="168"/>
      <c r="F58" s="69">
        <v>4000</v>
      </c>
      <c r="G58" s="154"/>
      <c r="I58" s="151"/>
      <c r="J58" s="161"/>
      <c r="K58" s="161"/>
      <c r="L58" s="79"/>
    </row>
    <row r="59" spans="1:12" s="14" customFormat="1">
      <c r="A59" s="21" t="s">
        <v>38</v>
      </c>
      <c r="B59" s="70">
        <v>20000</v>
      </c>
      <c r="C59" s="168"/>
      <c r="D59" s="70">
        <v>20000</v>
      </c>
      <c r="E59" s="168"/>
      <c r="F59" s="69">
        <v>20000</v>
      </c>
      <c r="G59" s="154"/>
      <c r="I59" s="151"/>
      <c r="J59" s="161"/>
      <c r="K59" s="161"/>
      <c r="L59" s="79"/>
    </row>
    <row r="60" spans="1:12" s="14" customFormat="1">
      <c r="A60" s="21" t="s">
        <v>39</v>
      </c>
      <c r="B60" s="73">
        <v>9554119</v>
      </c>
      <c r="C60" s="171"/>
      <c r="D60" s="73">
        <v>14916438</v>
      </c>
      <c r="E60" s="177"/>
      <c r="F60" s="69">
        <v>14916438</v>
      </c>
      <c r="G60" s="154"/>
      <c r="I60" s="151"/>
      <c r="J60" s="161"/>
      <c r="K60" s="161"/>
      <c r="L60" s="156"/>
    </row>
    <row r="61" spans="1:12" s="14" customFormat="1">
      <c r="A61" s="27" t="s">
        <v>40</v>
      </c>
      <c r="B61" s="77">
        <f>SUM(B58:B60)</f>
        <v>9578119</v>
      </c>
      <c r="C61" s="77"/>
      <c r="D61" s="77">
        <f>SUM(D58:D60)</f>
        <v>14940438</v>
      </c>
      <c r="E61" s="173"/>
      <c r="F61" s="187">
        <f>SUM(F58:F60)</f>
        <v>14940438</v>
      </c>
      <c r="G61" s="154"/>
      <c r="J61" s="161"/>
      <c r="K61" s="161"/>
      <c r="L61" s="79"/>
    </row>
    <row r="62" spans="1:12" s="14" customFormat="1" ht="18" thickBot="1">
      <c r="A62" s="34" t="s">
        <v>41</v>
      </c>
      <c r="B62" s="78">
        <f>B46+B54+B61</f>
        <v>649858245</v>
      </c>
      <c r="C62" s="78"/>
      <c r="D62" s="78">
        <f>D46+D54+D61</f>
        <v>631329404</v>
      </c>
      <c r="E62" s="175"/>
      <c r="F62" s="188">
        <f>F46+F54+F61</f>
        <v>639300191</v>
      </c>
      <c r="G62" s="154"/>
      <c r="J62" s="161"/>
      <c r="K62" s="161"/>
      <c r="L62" s="79"/>
    </row>
    <row r="63" spans="1:12" s="14" customFormat="1" ht="18" thickTop="1">
      <c r="A63" s="21"/>
      <c r="B63" s="46"/>
      <c r="C63" s="26"/>
      <c r="D63" s="37"/>
      <c r="E63" s="37"/>
      <c r="F63" s="38"/>
      <c r="J63" s="161"/>
      <c r="K63" s="161"/>
      <c r="L63" s="79"/>
    </row>
    <row r="64" spans="1:12" s="14" customFormat="1" ht="15" customHeight="1">
      <c r="A64" s="18"/>
      <c r="B64" s="19"/>
      <c r="C64" s="39"/>
      <c r="D64" s="19"/>
      <c r="E64" s="39"/>
      <c r="F64" s="20"/>
      <c r="J64" s="161"/>
      <c r="K64" s="161"/>
      <c r="L64" s="79"/>
    </row>
    <row r="65" spans="1:12" s="14" customFormat="1" ht="19.5" customHeight="1">
      <c r="A65" s="49" t="s">
        <v>46</v>
      </c>
      <c r="B65" s="26"/>
      <c r="C65" s="50"/>
      <c r="D65" s="51"/>
      <c r="E65" s="51"/>
      <c r="F65" s="52"/>
      <c r="J65" s="161"/>
      <c r="K65" s="161"/>
      <c r="L65" s="79"/>
    </row>
    <row r="66" spans="1:12" s="14" customFormat="1">
      <c r="A66" s="48" t="s">
        <v>92</v>
      </c>
      <c r="B66" s="40"/>
      <c r="C66" s="41"/>
      <c r="D66" s="42"/>
      <c r="E66" s="40"/>
      <c r="F66" s="42"/>
      <c r="J66" s="161"/>
      <c r="K66" s="161"/>
      <c r="L66" s="79"/>
    </row>
    <row r="67" spans="1:12" s="14" customFormat="1">
      <c r="A67" s="21" t="s">
        <v>84</v>
      </c>
      <c r="B67" s="26"/>
      <c r="C67" s="26"/>
      <c r="D67" s="43"/>
      <c r="E67" s="26"/>
      <c r="F67" s="43"/>
      <c r="G67" s="26"/>
      <c r="H67" s="26"/>
      <c r="I67" s="26"/>
      <c r="J67" s="161"/>
      <c r="K67" s="161"/>
      <c r="L67" s="79"/>
    </row>
    <row r="68" spans="1:12" s="14" customFormat="1">
      <c r="A68" s="18" t="s">
        <v>85</v>
      </c>
      <c r="B68" s="44"/>
      <c r="C68" s="44"/>
      <c r="D68" s="44"/>
      <c r="E68" s="44"/>
      <c r="F68" s="45"/>
      <c r="J68" s="161"/>
      <c r="K68" s="161"/>
      <c r="L68" s="79"/>
    </row>
    <row r="69" spans="1:12">
      <c r="J69" s="162"/>
      <c r="K69" s="162"/>
    </row>
    <row r="70" spans="1:12">
      <c r="J70" s="162"/>
      <c r="K70" s="162"/>
    </row>
    <row r="71" spans="1:12">
      <c r="B71">
        <f>B36-B62</f>
        <v>0</v>
      </c>
      <c r="D71">
        <f>D36-D62</f>
        <v>0</v>
      </c>
      <c r="F71">
        <f>F36-F62</f>
        <v>0</v>
      </c>
      <c r="J71" s="162"/>
      <c r="K71" s="162"/>
      <c r="L71" s="158"/>
    </row>
    <row r="72" spans="1:12">
      <c r="J72" s="162"/>
      <c r="K72" s="162"/>
      <c r="L72" s="158"/>
    </row>
    <row r="73" spans="1:12">
      <c r="J73" s="162"/>
      <c r="K73" s="162"/>
      <c r="L73" s="158"/>
    </row>
    <row r="74" spans="1:12">
      <c r="J74" s="162"/>
      <c r="K74" s="162"/>
      <c r="L74" s="158"/>
    </row>
    <row r="75" spans="1:12">
      <c r="J75" s="162"/>
      <c r="K75" s="162"/>
      <c r="L75" s="158"/>
    </row>
    <row r="76" spans="1:12">
      <c r="J76" s="162"/>
      <c r="K76" s="162"/>
      <c r="L76" s="158"/>
    </row>
    <row r="77" spans="1:12">
      <c r="J77" s="162"/>
      <c r="K77" s="162"/>
      <c r="L77" s="158"/>
    </row>
    <row r="78" spans="1:12">
      <c r="J78" s="162"/>
      <c r="K78" s="162"/>
      <c r="L78" s="158"/>
    </row>
    <row r="79" spans="1:12">
      <c r="J79" s="162"/>
      <c r="K79" s="162"/>
      <c r="L79" s="158"/>
    </row>
    <row r="80" spans="1:12">
      <c r="J80" s="162"/>
      <c r="K80" s="162"/>
      <c r="L80" s="158"/>
    </row>
    <row r="81" spans="10:12">
      <c r="J81" s="162"/>
      <c r="K81" s="162"/>
      <c r="L81" s="158"/>
    </row>
    <row r="82" spans="10:12">
      <c r="J82" s="162"/>
      <c r="K82" s="162"/>
      <c r="L82" s="158"/>
    </row>
    <row r="83" spans="10:12">
      <c r="J83" s="162"/>
      <c r="K83" s="162"/>
      <c r="L83" s="158"/>
    </row>
    <row r="84" spans="10:12">
      <c r="J84" s="162"/>
      <c r="K84" s="162"/>
      <c r="L84" s="158"/>
    </row>
    <row r="85" spans="10:12">
      <c r="J85" s="162"/>
      <c r="K85" s="162"/>
      <c r="L85" s="158"/>
    </row>
    <row r="86" spans="10:12">
      <c r="J86" s="162"/>
      <c r="K86" s="162"/>
      <c r="L86" s="158"/>
    </row>
    <row r="87" spans="10:12">
      <c r="J87" s="162"/>
      <c r="K87" s="162"/>
      <c r="L87" s="158"/>
    </row>
    <row r="88" spans="10:12">
      <c r="J88" s="164"/>
      <c r="K88" s="164"/>
      <c r="L88" s="158"/>
    </row>
    <row r="89" spans="10:12">
      <c r="J89" s="166"/>
      <c r="K89" s="166"/>
      <c r="L89" s="158"/>
    </row>
    <row r="90" spans="10:12">
      <c r="J90" s="155"/>
      <c r="K90" s="155"/>
      <c r="L90" s="158"/>
    </row>
    <row r="91" spans="10:12" ht="18" thickBot="1">
      <c r="J91" s="178"/>
      <c r="K91" s="165"/>
      <c r="L91" s="158"/>
    </row>
    <row r="92" spans="10:12" ht="18" thickTop="1">
      <c r="L92" s="158"/>
    </row>
    <row r="93" spans="10:12">
      <c r="L93" s="158"/>
    </row>
    <row r="94" spans="10:12">
      <c r="L94" s="158"/>
    </row>
    <row r="95" spans="10:12">
      <c r="L95" s="158"/>
    </row>
    <row r="96" spans="10:12">
      <c r="L96" s="158"/>
    </row>
    <row r="97" spans="12:12">
      <c r="L97" s="158"/>
    </row>
    <row r="98" spans="12:12">
      <c r="L98" s="158"/>
    </row>
    <row r="99" spans="12:12">
      <c r="L99" s="158"/>
    </row>
    <row r="100" spans="12:12">
      <c r="L100" s="158"/>
    </row>
    <row r="101" spans="12:12">
      <c r="L101" s="158"/>
    </row>
    <row r="102" spans="12:12">
      <c r="L102" s="158"/>
    </row>
    <row r="103" spans="12:12">
      <c r="L103" s="158"/>
    </row>
    <row r="104" spans="12:12">
      <c r="L104" s="158"/>
    </row>
    <row r="105" spans="12:12">
      <c r="L105" s="158"/>
    </row>
    <row r="106" spans="12:12">
      <c r="L106" s="158"/>
    </row>
    <row r="107" spans="12:12">
      <c r="L107" s="158"/>
    </row>
    <row r="108" spans="12:12">
      <c r="L108" s="158"/>
    </row>
    <row r="109" spans="12:12">
      <c r="L109" s="158"/>
    </row>
    <row r="110" spans="12:12">
      <c r="L110" s="158"/>
    </row>
    <row r="111" spans="12:12">
      <c r="L111" s="158"/>
    </row>
    <row r="112" spans="12:12">
      <c r="L112" s="158"/>
    </row>
    <row r="113" spans="12:12">
      <c r="L113" s="158"/>
    </row>
    <row r="114" spans="12:12">
      <c r="L114" s="158"/>
    </row>
    <row r="115" spans="12:12">
      <c r="L115" s="159"/>
    </row>
  </sheetData>
  <phoneticPr fontId="0" type="noConversion"/>
  <printOptions horizontalCentered="1" verticalCentered="1"/>
  <pageMargins left="0.25" right="0.25" top="0.5" bottom="0.5" header="0.25" footer="0.25"/>
  <pageSetup scale="7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37" zoomScale="75" zoomScaleNormal="75" workbookViewId="0">
      <selection activeCell="D26" sqref="D26"/>
    </sheetView>
  </sheetViews>
  <sheetFormatPr defaultRowHeight="15"/>
  <cols>
    <col min="1" max="1" width="43.44140625" customWidth="1"/>
    <col min="2" max="2" width="15.44140625" customWidth="1"/>
    <col min="3" max="3" width="1.77734375" customWidth="1"/>
    <col min="4" max="4" width="15.77734375" customWidth="1"/>
    <col min="5" max="5" width="1.77734375" customWidth="1"/>
    <col min="6" max="6" width="15.33203125" customWidth="1"/>
    <col min="7" max="7" width="15.77734375" customWidth="1"/>
    <col min="8" max="8" width="15.5546875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</f>
        <v>9651094</v>
      </c>
      <c r="G31" s="43">
        <f t="shared" si="0"/>
        <v>0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132888606</v>
      </c>
      <c r="G35" s="86">
        <f>SUM(G28:G34)</f>
        <v>945654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308056814</v>
      </c>
      <c r="G36" s="87">
        <f>F36-D36</f>
        <v>-1794030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v>2311676</v>
      </c>
      <c r="G52" s="43">
        <f>F52-D52</f>
        <v>1004328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117863922</v>
      </c>
      <c r="G54" s="86">
        <f>SUM(G49:G53)</f>
        <v>24879355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56</v>
      </c>
      <c r="B60" s="70">
        <v>0</v>
      </c>
      <c r="C60" s="28"/>
      <c r="D60" s="70">
        <v>0</v>
      </c>
      <c r="E60" s="28"/>
      <c r="F60" s="57">
        <v>-18966620</v>
      </c>
      <c r="G60" s="43">
        <f>F60-D60</f>
        <v>-18966620</v>
      </c>
      <c r="H60" s="14"/>
    </row>
    <row r="61" spans="1:8" ht="17.25">
      <c r="A61" s="21" t="s">
        <v>39</v>
      </c>
      <c r="B61" s="73">
        <v>12721725</v>
      </c>
      <c r="C61" s="28"/>
      <c r="D61" s="73">
        <v>11093773</v>
      </c>
      <c r="E61" s="28"/>
      <c r="F61" s="60">
        <v>7766187</v>
      </c>
      <c r="G61" s="88">
        <f>F61-D61</f>
        <v>-3327586</v>
      </c>
      <c r="H61" s="14"/>
    </row>
    <row r="62" spans="1:8" ht="17.25">
      <c r="A62" s="27" t="s">
        <v>40</v>
      </c>
      <c r="B62" s="77">
        <f>SUM(B58:B61)</f>
        <v>12745725</v>
      </c>
      <c r="C62" s="32"/>
      <c r="D62" s="77">
        <f>SUM(D58:D61)</f>
        <v>11117773</v>
      </c>
      <c r="E62" s="32"/>
      <c r="F62" s="64">
        <f>SUM(F58:F61)</f>
        <v>-11176433</v>
      </c>
      <c r="G62" s="89">
        <f>SUM(G58:G61)</f>
        <v>-22294206</v>
      </c>
      <c r="H62" s="14"/>
    </row>
    <row r="63" spans="1:8" ht="18" thickBot="1">
      <c r="A63" s="34" t="s">
        <v>41</v>
      </c>
      <c r="B63" s="78">
        <f>B46+B54+B62</f>
        <v>370454738</v>
      </c>
      <c r="C63" s="35"/>
      <c r="D63" s="78">
        <f>D46+D54+D62</f>
        <v>309850844</v>
      </c>
      <c r="E63" s="36"/>
      <c r="F63" s="65">
        <f>F46+F54+F62</f>
        <v>308056814</v>
      </c>
      <c r="G63" s="91">
        <f>F63-D63</f>
        <v>-1794030</v>
      </c>
      <c r="H63" s="14"/>
    </row>
    <row r="64" spans="1:8" ht="18" thickTop="1">
      <c r="A64" s="21"/>
      <c r="B64" s="46"/>
      <c r="C64" s="26"/>
      <c r="D64" s="37"/>
      <c r="E64" s="37"/>
      <c r="F64" s="38"/>
      <c r="G64" s="43"/>
      <c r="H64" s="14"/>
    </row>
    <row r="65" spans="1:8" ht="17.25">
      <c r="A65" s="18"/>
      <c r="B65" s="19"/>
      <c r="C65" s="39"/>
      <c r="D65" s="19"/>
      <c r="E65" s="39"/>
      <c r="F65" s="20"/>
      <c r="G65" s="20"/>
      <c r="H65" s="14"/>
    </row>
    <row r="66" spans="1:8" ht="17.25">
      <c r="A66" s="49" t="s">
        <v>46</v>
      </c>
      <c r="B66" s="26"/>
      <c r="C66" s="50"/>
      <c r="D66" s="51"/>
      <c r="E66" s="51"/>
      <c r="F66" s="52"/>
      <c r="G66" s="52"/>
      <c r="H66" s="14"/>
    </row>
    <row r="67" spans="1:8" ht="17.25">
      <c r="A67" s="48" t="s">
        <v>54</v>
      </c>
      <c r="B67" s="40"/>
      <c r="C67" s="41"/>
      <c r="D67" s="42"/>
      <c r="E67" s="40"/>
      <c r="F67" s="42"/>
      <c r="G67" s="92"/>
      <c r="H67" s="14"/>
    </row>
    <row r="68" spans="1:8" ht="17.25">
      <c r="A68" s="21" t="s">
        <v>45</v>
      </c>
      <c r="B68" s="26"/>
      <c r="C68" s="26"/>
      <c r="D68" s="43"/>
      <c r="E68" s="26"/>
      <c r="F68" s="43"/>
      <c r="G68" s="43"/>
      <c r="H68" s="26"/>
    </row>
    <row r="69" spans="1:8" ht="17.25">
      <c r="A69" s="18" t="s">
        <v>47</v>
      </c>
      <c r="B69" s="44"/>
      <c r="C69" s="44"/>
      <c r="D69" s="44"/>
      <c r="E69" s="44"/>
      <c r="F69" s="45"/>
      <c r="G69" s="20"/>
      <c r="H69" s="14"/>
    </row>
    <row r="70" spans="1:8" ht="17.25">
      <c r="E70" s="4"/>
      <c r="G70" s="14"/>
      <c r="H70" s="14"/>
    </row>
    <row r="71" spans="1:8" ht="17.25">
      <c r="B71">
        <f>B63-B36</f>
        <v>0</v>
      </c>
      <c r="D71">
        <f>D63-D36</f>
        <v>0</v>
      </c>
      <c r="E71" s="4"/>
      <c r="F71">
        <f>F63-F36</f>
        <v>0</v>
      </c>
      <c r="G71" s="14"/>
      <c r="H71" s="14"/>
    </row>
    <row r="72" spans="1:8" ht="17.25">
      <c r="E72" s="4"/>
      <c r="G72" s="14"/>
      <c r="H72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40" zoomScale="75" zoomScaleNormal="75" workbookViewId="0">
      <selection activeCell="A73" sqref="A73"/>
    </sheetView>
  </sheetViews>
  <sheetFormatPr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customWidth="1"/>
    <col min="6" max="6" width="16.88671875" customWidth="1"/>
    <col min="7" max="7" width="17.109375" customWidth="1"/>
    <col min="8" max="8" width="17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9651094+16654944</f>
        <v>26306038</v>
      </c>
      <c r="G31" s="43">
        <f t="shared" si="0"/>
        <v>16654944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149543550</v>
      </c>
      <c r="G35" s="86">
        <f>SUM(G28:G34)</f>
        <v>17600598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324711758</v>
      </c>
      <c r="G36" s="87">
        <f>F36-D36</f>
        <v>14860914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f>2311676-18966620+16654944</f>
        <v>0</v>
      </c>
      <c r="G52" s="43">
        <f>F52-D52</f>
        <v>-1307348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115552246</v>
      </c>
      <c r="G54" s="86">
        <f>SUM(G49:G53)</f>
        <v>22567679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39</v>
      </c>
      <c r="B60" s="73">
        <v>12721725</v>
      </c>
      <c r="C60" s="28"/>
      <c r="D60" s="73">
        <v>11093773</v>
      </c>
      <c r="E60" s="28"/>
      <c r="F60" s="60">
        <v>7766187</v>
      </c>
      <c r="G60" s="88">
        <f>F60-D60</f>
        <v>-3327586</v>
      </c>
      <c r="H60" s="14"/>
    </row>
    <row r="61" spans="1:8" ht="17.25">
      <c r="A61" s="27" t="s">
        <v>40</v>
      </c>
      <c r="B61" s="77">
        <f>SUM(B58:B60)</f>
        <v>12745725</v>
      </c>
      <c r="C61" s="32"/>
      <c r="D61" s="77">
        <f>SUM(D58:D60)</f>
        <v>11117773</v>
      </c>
      <c r="E61" s="32"/>
      <c r="F61" s="64">
        <f>SUM(F58:F60)</f>
        <v>7790187</v>
      </c>
      <c r="G61" s="89">
        <f>SUM(G58:G60)</f>
        <v>-3327586</v>
      </c>
      <c r="H61" s="14"/>
    </row>
    <row r="62" spans="1:8" ht="18" thickBot="1">
      <c r="A62" s="34" t="s">
        <v>41</v>
      </c>
      <c r="B62" s="78">
        <f>B46+B54+B61</f>
        <v>370454738</v>
      </c>
      <c r="C62" s="35"/>
      <c r="D62" s="78">
        <f>D46+D54+D61</f>
        <v>309850844</v>
      </c>
      <c r="E62" s="36"/>
      <c r="F62" s="65">
        <f>F46+F54+F61</f>
        <v>324711758</v>
      </c>
      <c r="G62" s="91">
        <f>F62-D62</f>
        <v>14860914</v>
      </c>
      <c r="H62" s="14"/>
    </row>
    <row r="63" spans="1:8" ht="18" thickTop="1">
      <c r="A63" s="21"/>
      <c r="B63" s="46"/>
      <c r="C63" s="26"/>
      <c r="D63" s="37"/>
      <c r="E63" s="37"/>
      <c r="F63" s="38"/>
      <c r="G63" s="43"/>
      <c r="H63" s="14"/>
    </row>
    <row r="64" spans="1:8" ht="17.25">
      <c r="A64" s="18"/>
      <c r="B64" s="19"/>
      <c r="C64" s="39"/>
      <c r="D64" s="19"/>
      <c r="E64" s="39"/>
      <c r="F64" s="20"/>
      <c r="G64" s="20"/>
      <c r="H64" s="14"/>
    </row>
    <row r="65" spans="1:8" ht="17.25">
      <c r="A65" s="49" t="s">
        <v>46</v>
      </c>
      <c r="B65" s="26"/>
      <c r="C65" s="50"/>
      <c r="D65" s="51"/>
      <c r="E65" s="51"/>
      <c r="F65" s="52"/>
      <c r="G65" s="52"/>
      <c r="H65" s="14"/>
    </row>
    <row r="66" spans="1:8" ht="17.25">
      <c r="A66" s="48" t="s">
        <v>54</v>
      </c>
      <c r="B66" s="40"/>
      <c r="C66" s="41"/>
      <c r="D66" s="42"/>
      <c r="E66" s="40"/>
      <c r="F66" s="42"/>
      <c r="G66" s="92"/>
      <c r="H66" s="14"/>
    </row>
    <row r="67" spans="1:8" ht="17.25">
      <c r="A67" s="21" t="s">
        <v>45</v>
      </c>
      <c r="B67" s="26"/>
      <c r="C67" s="26"/>
      <c r="D67" s="43"/>
      <c r="E67" s="26"/>
      <c r="F67" s="43"/>
      <c r="G67" s="43"/>
      <c r="H67" s="26"/>
    </row>
    <row r="68" spans="1:8" ht="17.25">
      <c r="A68" s="18" t="s">
        <v>47</v>
      </c>
      <c r="B68" s="44"/>
      <c r="C68" s="44"/>
      <c r="D68" s="44"/>
      <c r="E68" s="44"/>
      <c r="F68" s="45"/>
      <c r="G68" s="20"/>
      <c r="H68" s="14"/>
    </row>
    <row r="69" spans="1:8" ht="17.25">
      <c r="E69" s="4"/>
      <c r="G69" s="14"/>
      <c r="H69" s="14"/>
    </row>
    <row r="70" spans="1:8" ht="17.25">
      <c r="B70">
        <f>B62-B36</f>
        <v>0</v>
      </c>
      <c r="D70">
        <f>D62-D36</f>
        <v>0</v>
      </c>
      <c r="E70" s="4"/>
      <c r="F70">
        <f>F62-F36</f>
        <v>0</v>
      </c>
      <c r="G70" s="14"/>
      <c r="H70" s="14"/>
    </row>
    <row r="71" spans="1:8" ht="17.25">
      <c r="E71" s="4"/>
      <c r="G71" s="14"/>
      <c r="H71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75" zoomScaleNormal="75" workbookViewId="0">
      <selection activeCell="A47" sqref="A47"/>
    </sheetView>
  </sheetViews>
  <sheetFormatPr defaultRowHeight="15"/>
  <cols>
    <col min="1" max="1" width="52.109375" customWidth="1"/>
    <col min="2" max="2" width="10.88671875" customWidth="1"/>
    <col min="3" max="3" width="11.33203125" customWidth="1"/>
    <col min="4" max="4" width="12.109375" customWidth="1"/>
    <col min="5" max="5" width="20" customWidth="1"/>
  </cols>
  <sheetData>
    <row r="1" spans="1:5">
      <c r="A1" s="93"/>
      <c r="B1" s="93"/>
      <c r="C1" s="93"/>
      <c r="D1" s="93"/>
      <c r="E1" s="93"/>
    </row>
    <row r="2" spans="1:5" ht="15.75">
      <c r="A2" s="195" t="s">
        <v>57</v>
      </c>
      <c r="B2" s="195"/>
      <c r="C2" s="195"/>
      <c r="D2" s="195"/>
      <c r="E2" s="196"/>
    </row>
    <row r="3" spans="1:5">
      <c r="A3" s="93"/>
      <c r="B3" s="93"/>
      <c r="C3" s="93"/>
      <c r="D3" s="93"/>
      <c r="E3" s="93"/>
    </row>
    <row r="4" spans="1:5">
      <c r="A4" s="93"/>
      <c r="B4" s="93"/>
      <c r="C4" s="93"/>
      <c r="D4" s="93"/>
      <c r="E4" s="93"/>
    </row>
    <row r="5" spans="1:5" ht="15.75" thickBot="1">
      <c r="A5" s="94"/>
      <c r="B5" s="95"/>
      <c r="C5" s="94"/>
      <c r="D5" s="94"/>
      <c r="E5" s="94"/>
    </row>
    <row r="6" spans="1:5" ht="20.25">
      <c r="A6" s="131" t="s">
        <v>1</v>
      </c>
      <c r="B6" s="132"/>
      <c r="C6" s="133"/>
      <c r="D6" s="133"/>
      <c r="E6" s="134"/>
    </row>
    <row r="7" spans="1:5" ht="20.25">
      <c r="A7" s="135" t="s">
        <v>58</v>
      </c>
      <c r="B7" s="136"/>
      <c r="C7" s="137"/>
      <c r="D7" s="137"/>
      <c r="E7" s="137"/>
    </row>
    <row r="8" spans="1:5" ht="20.25">
      <c r="A8" s="135" t="s">
        <v>59</v>
      </c>
      <c r="B8" s="136"/>
      <c r="C8" s="137"/>
      <c r="D8" s="137"/>
      <c r="E8" s="137"/>
    </row>
    <row r="9" spans="1:5" ht="20.25">
      <c r="A9" s="138" t="s">
        <v>60</v>
      </c>
      <c r="B9" s="136"/>
      <c r="C9" s="137"/>
      <c r="D9" s="137"/>
      <c r="E9" s="137"/>
    </row>
    <row r="10" spans="1:5" ht="20.25">
      <c r="A10" s="135" t="s">
        <v>61</v>
      </c>
      <c r="B10" s="136"/>
      <c r="C10" s="137"/>
      <c r="D10" s="137"/>
      <c r="E10" s="137"/>
    </row>
    <row r="11" spans="1:5" ht="18" thickBot="1">
      <c r="A11" s="139"/>
      <c r="B11" s="140"/>
      <c r="C11" s="141"/>
      <c r="D11" s="141"/>
      <c r="E11" s="142"/>
    </row>
    <row r="12" spans="1:5" ht="18" thickBot="1">
      <c r="A12" s="96"/>
      <c r="B12" s="97" t="s">
        <v>62</v>
      </c>
      <c r="C12" s="129"/>
      <c r="D12" s="129" t="s">
        <v>63</v>
      </c>
      <c r="E12" s="130"/>
    </row>
    <row r="13" spans="1:5" ht="34.5">
      <c r="A13" s="98" t="s">
        <v>3</v>
      </c>
      <c r="B13" s="99"/>
      <c r="C13" s="100">
        <v>41318</v>
      </c>
      <c r="D13" s="100">
        <v>41332</v>
      </c>
      <c r="E13" s="101" t="s">
        <v>64</v>
      </c>
    </row>
    <row r="14" spans="1:5" ht="17.25">
      <c r="A14" s="98"/>
      <c r="B14" s="102"/>
      <c r="C14" s="103"/>
      <c r="D14" s="103"/>
      <c r="E14" s="104"/>
    </row>
    <row r="15" spans="1:5" ht="17.25">
      <c r="A15" s="105" t="s">
        <v>65</v>
      </c>
      <c r="B15" s="106"/>
      <c r="C15" s="103"/>
      <c r="D15" s="103"/>
      <c r="E15" s="107"/>
    </row>
    <row r="16" spans="1:5" ht="17.25">
      <c r="A16" s="98"/>
      <c r="B16" s="108"/>
      <c r="C16" s="109"/>
      <c r="D16" s="109"/>
      <c r="E16" s="107">
        <v>242.62</v>
      </c>
    </row>
    <row r="17" spans="1:5" ht="17.25">
      <c r="A17" s="110" t="s">
        <v>66</v>
      </c>
      <c r="B17" s="108"/>
      <c r="C17" s="109">
        <v>971.24</v>
      </c>
      <c r="D17" s="109">
        <f>[1]INCOME!C16+[1]INCOME!C17+[1]INCOME!C18+[1]INCOME!C19+[1]INCOME!C20+[1]INCOME!C21+[1]INCOME!C22+[1]INCOME!C23</f>
        <v>1304.33</v>
      </c>
      <c r="E17" s="107">
        <f>+D17-C17</f>
        <v>333.08999999999992</v>
      </c>
    </row>
    <row r="18" spans="1:5" ht="17.25">
      <c r="A18" s="110" t="s">
        <v>67</v>
      </c>
      <c r="B18" s="108"/>
      <c r="C18" s="109">
        <v>132.86000000000001</v>
      </c>
      <c r="D18" s="109">
        <f>[1]INCOME!C24</f>
        <v>178.9</v>
      </c>
      <c r="E18" s="107">
        <f>+D18-C18</f>
        <v>46.039999999999992</v>
      </c>
    </row>
    <row r="19" spans="1:5" ht="17.25">
      <c r="A19" s="110" t="s">
        <v>68</v>
      </c>
      <c r="B19" s="111"/>
      <c r="C19" s="112">
        <v>0.02</v>
      </c>
      <c r="D19" s="112">
        <f>[1]INCOME!C28+[1]INCOME!C29</f>
        <v>0.02</v>
      </c>
      <c r="E19" s="107">
        <f>+D19-C19</f>
        <v>0</v>
      </c>
    </row>
    <row r="20" spans="1:5" ht="17.25">
      <c r="A20" s="110" t="s">
        <v>69</v>
      </c>
      <c r="B20" s="108"/>
      <c r="C20" s="109">
        <v>25.49</v>
      </c>
      <c r="D20" s="109">
        <f>[1]INCOME!C25</f>
        <v>32.35</v>
      </c>
      <c r="E20" s="107">
        <f>+D20-C20</f>
        <v>6.860000000000003</v>
      </c>
    </row>
    <row r="21" spans="1:5" ht="17.25">
      <c r="A21" s="98"/>
      <c r="B21" s="108"/>
      <c r="C21" s="109"/>
      <c r="D21" s="109"/>
      <c r="E21" s="107"/>
    </row>
    <row r="22" spans="1:5" ht="17.25">
      <c r="A22" s="105" t="s">
        <v>70</v>
      </c>
      <c r="B22" s="113" t="s">
        <v>71</v>
      </c>
      <c r="C22" s="114">
        <f>SUM(C17:C20)</f>
        <v>1129.6099999999999</v>
      </c>
      <c r="D22" s="114">
        <f>SUM(D17:D20)</f>
        <v>1515.6</v>
      </c>
      <c r="E22" s="115">
        <f>SUM(E17:E20)</f>
        <v>385.9899999999999</v>
      </c>
    </row>
    <row r="23" spans="1:5" ht="17.25">
      <c r="A23" s="105"/>
      <c r="B23" s="113"/>
      <c r="C23" s="109"/>
      <c r="D23" s="109"/>
      <c r="E23" s="107"/>
    </row>
    <row r="24" spans="1:5" ht="17.25">
      <c r="A24" s="105" t="s">
        <v>72</v>
      </c>
      <c r="B24" s="113"/>
      <c r="C24" s="109"/>
      <c r="D24" s="109"/>
      <c r="E24" s="107"/>
    </row>
    <row r="25" spans="1:5" ht="17.25">
      <c r="A25" s="98"/>
      <c r="B25" s="113"/>
      <c r="C25" s="109"/>
      <c r="D25" s="109"/>
      <c r="E25" s="107"/>
    </row>
    <row r="26" spans="1:5" ht="17.25">
      <c r="A26" s="98" t="s">
        <v>73</v>
      </c>
      <c r="B26" s="113"/>
      <c r="C26" s="109">
        <v>342.14</v>
      </c>
      <c r="D26" s="109">
        <f>[1]EXPENSES!C23</f>
        <v>658.06000000000006</v>
      </c>
      <c r="E26" s="107">
        <f>+D26-C26</f>
        <v>315.92000000000007</v>
      </c>
    </row>
    <row r="27" spans="1:5" ht="17.25">
      <c r="A27" s="98" t="s">
        <v>74</v>
      </c>
      <c r="B27" s="113"/>
      <c r="C27" s="109">
        <v>100.53</v>
      </c>
      <c r="D27" s="109">
        <f>[1]EXPENSES!C28+[1]EXPENSES!C29+[1]EXPENSES!C30</f>
        <v>127.33000000000001</v>
      </c>
      <c r="E27" s="107">
        <f>+D27-C27</f>
        <v>26.800000000000011</v>
      </c>
    </row>
    <row r="28" spans="1:5" ht="17.25">
      <c r="A28" s="98" t="s">
        <v>75</v>
      </c>
      <c r="B28" s="113"/>
      <c r="C28" s="109">
        <v>68.52000000000001</v>
      </c>
      <c r="D28" s="109">
        <f>[1]EXPENSES!C35</f>
        <v>138.42000000000002</v>
      </c>
      <c r="E28" s="107">
        <f>+D28-C28</f>
        <v>69.900000000000006</v>
      </c>
    </row>
    <row r="29" spans="1:5" ht="17.25">
      <c r="A29" s="98" t="s">
        <v>76</v>
      </c>
      <c r="B29" s="113"/>
      <c r="C29" s="109">
        <v>307.68</v>
      </c>
      <c r="D29" s="109">
        <f>[1]EXPENSES!C31</f>
        <v>423.37</v>
      </c>
      <c r="E29" s="107">
        <f>+D29-C29</f>
        <v>115.69</v>
      </c>
    </row>
    <row r="30" spans="1:5" ht="17.25">
      <c r="A30" s="105"/>
      <c r="B30" s="113"/>
      <c r="C30" s="109"/>
      <c r="D30" s="109"/>
      <c r="E30" s="107"/>
    </row>
    <row r="31" spans="1:5" ht="17.25">
      <c r="A31" s="105" t="s">
        <v>77</v>
      </c>
      <c r="B31" s="113" t="s">
        <v>78</v>
      </c>
      <c r="C31" s="114">
        <f>SUM(C26:C29)</f>
        <v>818.86999999999989</v>
      </c>
      <c r="D31" s="114">
        <f>SUM(D26:D29)</f>
        <v>1347.1800000000003</v>
      </c>
      <c r="E31" s="115">
        <f>SUM(E26:E29)</f>
        <v>528.31000000000017</v>
      </c>
    </row>
    <row r="32" spans="1:5" ht="17.25">
      <c r="A32" s="105"/>
      <c r="B32" s="113"/>
      <c r="C32" s="116"/>
      <c r="D32" s="116"/>
      <c r="E32" s="107"/>
    </row>
    <row r="33" spans="1:5" ht="17.25">
      <c r="A33" s="117" t="s">
        <v>79</v>
      </c>
      <c r="B33" s="118"/>
      <c r="C33" s="119">
        <f>C22-C31</f>
        <v>310.74</v>
      </c>
      <c r="D33" s="119">
        <f>D22-D31</f>
        <v>168.41999999999962</v>
      </c>
      <c r="E33" s="119">
        <f>E22-E31</f>
        <v>-142.32000000000028</v>
      </c>
    </row>
    <row r="34" spans="1:5" ht="17.25">
      <c r="A34" s="120"/>
      <c r="B34" s="113"/>
      <c r="C34" s="114"/>
      <c r="D34" s="114"/>
      <c r="E34" s="115"/>
    </row>
    <row r="35" spans="1:5" ht="17.25">
      <c r="A35" s="105" t="s">
        <v>80</v>
      </c>
      <c r="B35" s="113"/>
      <c r="C35" s="121">
        <v>996.61</v>
      </c>
      <c r="D35" s="116">
        <v>2143.2600000000002</v>
      </c>
      <c r="E35" s="115">
        <f>+D35-C35</f>
        <v>1146.6500000000001</v>
      </c>
    </row>
    <row r="36" spans="1:5" ht="17.25">
      <c r="A36" s="105"/>
      <c r="B36" s="113"/>
      <c r="C36" s="121"/>
      <c r="D36" s="116"/>
      <c r="E36" s="115"/>
    </row>
    <row r="37" spans="1:5" ht="17.25">
      <c r="A37" s="122" t="s">
        <v>81</v>
      </c>
      <c r="B37" s="123"/>
      <c r="C37" s="124">
        <f>+C33+C35</f>
        <v>1307.3499999999999</v>
      </c>
      <c r="D37" s="119">
        <f>+D33+D35</f>
        <v>2311.6799999999998</v>
      </c>
      <c r="E37" s="125">
        <f>+D37-C37</f>
        <v>1004.3299999999999</v>
      </c>
    </row>
    <row r="38" spans="1:5" ht="17.25">
      <c r="A38" s="105"/>
      <c r="B38" s="113"/>
      <c r="C38" s="121"/>
      <c r="D38" s="116"/>
      <c r="E38" s="115"/>
    </row>
    <row r="39" spans="1:5" ht="17.25">
      <c r="A39" s="105" t="s">
        <v>82</v>
      </c>
      <c r="B39" s="113"/>
      <c r="C39" s="121">
        <v>0</v>
      </c>
      <c r="D39" s="116">
        <v>18967</v>
      </c>
      <c r="E39" s="115">
        <f>+D39-C39</f>
        <v>18967</v>
      </c>
    </row>
    <row r="40" spans="1:5" ht="17.25">
      <c r="A40" s="105"/>
      <c r="B40" s="113"/>
      <c r="C40" s="109"/>
      <c r="D40" s="109"/>
      <c r="E40" s="107"/>
    </row>
    <row r="41" spans="1:5" ht="18" thickBot="1">
      <c r="A41" s="126" t="s">
        <v>83</v>
      </c>
      <c r="B41" s="127"/>
      <c r="C41" s="128">
        <f>+C33+C35-C39</f>
        <v>1307.3499999999999</v>
      </c>
      <c r="D41" s="128">
        <f>+D33+D35-D39</f>
        <v>-16655.32</v>
      </c>
      <c r="E41" s="128">
        <f>+E33+E35-E39</f>
        <v>-17962.670000000002</v>
      </c>
    </row>
  </sheetData>
  <mergeCells count="1"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11-28-2018</vt:lpstr>
      <vt:lpstr>DEFERRED FRAN NOTES CHRG TO RES</vt:lpstr>
      <vt:lpstr>DEFERRED FRAN NOTES CHRG TO P&amp;L</vt:lpstr>
      <vt:lpstr>P&amp;L-DEFERRED FRAN NOTES CHRG </vt:lpstr>
      <vt:lpstr>'11-28-2018'!Print_Area</vt:lpstr>
      <vt:lpstr>'DEFERRED FRAN NOTES CHRG TO P&amp;L'!Print_Area</vt:lpstr>
      <vt:lpstr>'DEFERRED FRAN NOTES CHRG TO RES'!Print_Area</vt:lpstr>
      <vt:lpstr>Print_Area</vt:lpstr>
    </vt:vector>
  </TitlesOfParts>
  <Company>Bank of Jamaica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ReynardW</dc:creator>
  <cp:lastModifiedBy>Tashna Bulli</cp:lastModifiedBy>
  <cp:lastPrinted>2018-12-21T13:39:37Z</cp:lastPrinted>
  <dcterms:created xsi:type="dcterms:W3CDTF">2009-02-04T22:27:27Z</dcterms:created>
  <dcterms:modified xsi:type="dcterms:W3CDTF">2018-12-21T14:37:52Z</dcterms:modified>
</cp:coreProperties>
</file>