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S14-Dec-05" sheetId="1" r:id="rId1"/>
  </sheets>
  <definedNames>
    <definedName name="_xlnm.Print_Area" localSheetId="0">'BS14-Dec-05'!$A$4:$F$71</definedName>
    <definedName name="_xlnm.Print_Area">'BS14-Dec-05'!$A$14:$F$67</definedName>
  </definedNames>
  <calcPr fullCalcOnLoad="1"/>
</workbook>
</file>

<file path=xl/sharedStrings.xml><?xml version="1.0" encoding="utf-8"?>
<sst xmlns="http://schemas.openxmlformats.org/spreadsheetml/2006/main" count="60" uniqueCount="56">
  <si>
    <t>NEWS RELEASE</t>
  </si>
  <si>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</si>
  <si>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</si>
  <si>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</si>
  <si>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</si>
  <si>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</si>
  <si>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</si>
  <si>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</si>
  <si>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</si>
  <si>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</si>
  <si>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</si>
  <si>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</si>
  <si>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</si>
  <si>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</si>
  <si>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</si>
  <si>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</si>
  <si>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</si>
  <si>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</si>
  <si>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</si>
  <si>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</si>
  <si>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</si>
  <si>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</si>
  <si>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</si>
  <si>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</si>
  <si>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</si>
  <si>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</si>
  <si>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</si>
  <si>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</si>
  <si>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</si>
  <si>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</si>
  <si>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</si>
  <si>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</si>
  <si>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</si>
  <si>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</si>
  <si>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</si>
  <si>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</si>
  <si>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</si>
  <si>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</si>
  <si>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</si>
  <si>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</si>
  <si>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</si>
  <si>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</si>
  <si>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</si>
  <si>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</si>
  <si>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</si>
  <si>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</si>
  <si>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</si>
  <si>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</si>
  <si>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b/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sz val="12"/>
        <rFont val="Arial MT"/>
        <family val="0"/>
      </rPr>
      <t>due to the Government.</t>
    </r>
  </si>
  <si>
    <t>23 NOVEMBER</t>
  </si>
  <si>
    <t xml:space="preserve">AS AT 14 DECEMBER 2005 </t>
  </si>
  <si>
    <t>14 DECEMBER</t>
  </si>
  <si>
    <r>
      <t xml:space="preserve">The year to date loss of $1.91bn is included in </t>
    </r>
    <r>
      <rPr>
        <b/>
        <sz val="12"/>
        <rFont val="Arial MT"/>
        <family val="0"/>
      </rPr>
      <t>Advances and Other GOJ Receivables</t>
    </r>
    <r>
      <rPr>
        <sz val="12"/>
        <rFont val="Arial MT"/>
        <family val="0"/>
      </rPr>
      <t xml:space="preserve">.  This reporting format is </t>
    </r>
  </si>
  <si>
    <t>08 DECEMBER</t>
  </si>
  <si>
    <t>News Release</t>
  </si>
  <si>
    <t>28 December 2005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</si>
</sst>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#,##0.0_);\(#,##0.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_);\(#,##0.000\)"/>
    <numFmt numFmtId="177" formatCode="#,##0.0000_);\(#,##0.0000\)"/>
  </numFmts>
  <fonts count="14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b/>
      <i/>
      <sz val="12"/>
      <color indexed="14"/>
      <name val="Times New Roman"/>
      <family val="1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24"/>
      <color indexed="12"/>
      <name val="Times New Roman"/>
      <family val="1"/>
    </font>
    <font>
      <b/>
      <sz val="2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82">
    <xf numFmtId="37" fontId="0" fillId="2" borderId="0" xfId="0" applyNumberFormat="1" applyFill="1" applyAlignment="1">
      <alignment/>
    </xf>
    <xf numFmtId="37" fontId="4" fillId="2" borderId="0" xfId="0" applyNumberFormat="1" applyFont="1" applyFill="1" applyAlignment="1">
      <alignment horizontal="center"/>
    </xf>
    <xf numFmtId="37" fontId="4" fillId="2" borderId="0" xfId="0" applyNumberFormat="1" applyFont="1" applyFill="1" applyAlignment="1">
      <alignment/>
    </xf>
    <xf numFmtId="37" fontId="5" fillId="2" borderId="0" xfId="0" applyNumberFormat="1" applyFont="1" applyFill="1" applyAlignment="1">
      <alignment/>
    </xf>
    <xf numFmtId="37" fontId="2" fillId="2" borderId="0" xfId="0" applyNumberFormat="1" applyFont="1" applyFill="1" applyAlignment="1">
      <alignment horizontal="right"/>
    </xf>
    <xf numFmtId="37" fontId="0" fillId="3" borderId="1" xfId="0" applyNumberFormat="1" applyFill="1" applyBorder="1" applyAlignment="1">
      <alignment/>
    </xf>
    <xf numFmtId="37" fontId="0" fillId="3" borderId="2" xfId="0" applyNumberFormat="1" applyFill="1" applyBorder="1" applyAlignment="1">
      <alignment/>
    </xf>
    <xf numFmtId="37" fontId="5" fillId="3" borderId="2" xfId="0" applyNumberFormat="1" applyFont="1" applyFill="1" applyBorder="1" applyAlignment="1">
      <alignment/>
    </xf>
    <xf numFmtId="37" fontId="5" fillId="3" borderId="3" xfId="0" applyNumberFormat="1" applyFont="1" applyFill="1" applyBorder="1" applyAlignment="1">
      <alignment/>
    </xf>
    <xf numFmtId="37" fontId="5" fillId="3" borderId="4" xfId="0" applyNumberFormat="1" applyFont="1" applyFill="1" applyBorder="1" applyAlignment="1">
      <alignment/>
    </xf>
    <xf numFmtId="39" fontId="0" fillId="3" borderId="1" xfId="0" applyNumberFormat="1" applyFill="1" applyBorder="1" applyAlignment="1">
      <alignment/>
    </xf>
    <xf numFmtId="37" fontId="5" fillId="2" borderId="0" xfId="0" applyNumberFormat="1" applyFon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5" xfId="0" applyNumberFormat="1" applyFill="1" applyBorder="1" applyAlignment="1">
      <alignment/>
    </xf>
    <xf numFmtId="37" fontId="2" fillId="2" borderId="5" xfId="0" applyNumberFormat="1" applyFont="1" applyFill="1" applyBorder="1" applyAlignment="1">
      <alignment horizontal="centerContinuous"/>
    </xf>
    <xf numFmtId="37" fontId="2" fillId="3" borderId="5" xfId="0" applyNumberFormat="1" applyFont="1" applyFill="1" applyBorder="1" applyAlignment="1">
      <alignment/>
    </xf>
    <xf numFmtId="37" fontId="0" fillId="2" borderId="6" xfId="0" applyNumberFormat="1" applyFill="1" applyBorder="1" applyAlignment="1">
      <alignment/>
    </xf>
    <xf numFmtId="37" fontId="0" fillId="2" borderId="7" xfId="0" applyNumberFormat="1" applyFill="1" applyBorder="1" applyAlignment="1">
      <alignment/>
    </xf>
    <xf numFmtId="37" fontId="5" fillId="2" borderId="8" xfId="0" applyNumberFormat="1" applyFont="1" applyFill="1" applyBorder="1" applyAlignment="1">
      <alignment/>
    </xf>
    <xf numFmtId="37" fontId="5" fillId="2" borderId="9" xfId="0" applyNumberFormat="1" applyFont="1" applyFill="1" applyBorder="1" applyAlignment="1">
      <alignment/>
    </xf>
    <xf numFmtId="37" fontId="2" fillId="2" borderId="7" xfId="0" applyNumberFormat="1" applyFont="1" applyFill="1" applyBorder="1" applyAlignment="1">
      <alignment horizontal="centerContinuous"/>
    </xf>
    <xf numFmtId="37" fontId="0" fillId="2" borderId="7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10" xfId="0" applyNumberFormat="1" applyFill="1" applyBorder="1" applyAlignment="1">
      <alignment/>
    </xf>
    <xf numFmtId="37" fontId="0" fillId="2" borderId="11" xfId="0" applyNumberForma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3" borderId="12" xfId="0" applyNumberFormat="1" applyFill="1" applyBorder="1" applyAlignment="1">
      <alignment/>
    </xf>
    <xf numFmtId="38" fontId="0" fillId="3" borderId="1" xfId="0" applyNumberFormat="1" applyFill="1" applyBorder="1" applyAlignment="1">
      <alignment/>
    </xf>
    <xf numFmtId="37" fontId="5" fillId="3" borderId="1" xfId="0" applyNumberFormat="1" applyFont="1" applyFill="1" applyBorder="1" applyAlignment="1">
      <alignment/>
    </xf>
    <xf numFmtId="37" fontId="5" fillId="3" borderId="13" xfId="0" applyNumberFormat="1" applyFont="1" applyFill="1" applyBorder="1" applyAlignment="1">
      <alignment/>
    </xf>
    <xf numFmtId="37" fontId="2" fillId="2" borderId="10" xfId="0" applyNumberFormat="1" applyFont="1" applyFill="1" applyBorder="1" applyAlignment="1">
      <alignment horizontal="centerContinuous"/>
    </xf>
    <xf numFmtId="37" fontId="2" fillId="2" borderId="11" xfId="0" applyNumberFormat="1" applyFont="1" applyFill="1" applyBorder="1" applyAlignment="1">
      <alignment horizontal="centerContinuous"/>
    </xf>
    <xf numFmtId="37" fontId="9" fillId="2" borderId="0" xfId="0" applyNumberFormat="1" applyFont="1" applyFill="1" applyAlignment="1">
      <alignment/>
    </xf>
    <xf numFmtId="37" fontId="9" fillId="3" borderId="14" xfId="0" applyNumberFormat="1" applyFont="1" applyFill="1" applyBorder="1" applyAlignment="1">
      <alignment/>
    </xf>
    <xf numFmtId="0" fontId="4" fillId="3" borderId="1" xfId="0" applyNumberFormat="1" applyFont="1" applyFill="1" applyBorder="1" applyAlignment="1">
      <alignment horizontal="center"/>
    </xf>
    <xf numFmtId="16" fontId="4" fillId="3" borderId="1" xfId="0" applyNumberFormat="1" applyFont="1" applyFill="1" applyBorder="1" applyAlignment="1" quotePrefix="1">
      <alignment horizontal="center"/>
    </xf>
    <xf numFmtId="37" fontId="4" fillId="3" borderId="1" xfId="0" applyNumberFormat="1" applyFont="1" applyFill="1" applyBorder="1" applyAlignment="1">
      <alignment horizontal="center"/>
    </xf>
    <xf numFmtId="37" fontId="0" fillId="3" borderId="14" xfId="0" applyNumberFormat="1" applyFill="1" applyBorder="1" applyAlignment="1">
      <alignment/>
    </xf>
    <xf numFmtId="37" fontId="8" fillId="2" borderId="0" xfId="0" applyNumberFormat="1" applyFont="1" applyFill="1" applyBorder="1" applyAlignment="1">
      <alignment/>
    </xf>
    <xf numFmtId="37" fontId="11" fillId="2" borderId="0" xfId="0" applyNumberFormat="1" applyFont="1" applyFill="1" applyBorder="1" applyAlignment="1">
      <alignment/>
    </xf>
    <xf numFmtId="37" fontId="8" fillId="2" borderId="7" xfId="0" applyNumberFormat="1" applyFont="1" applyFill="1" applyBorder="1" applyAlignment="1">
      <alignment/>
    </xf>
    <xf numFmtId="37" fontId="8" fillId="2" borderId="5" xfId="0" applyNumberFormat="1" applyFont="1" applyFill="1" applyBorder="1" applyAlignment="1">
      <alignment/>
    </xf>
    <xf numFmtId="37" fontId="8" fillId="2" borderId="6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0" fillId="2" borderId="15" xfId="0" applyNumberFormat="1" applyFill="1" applyBorder="1" applyAlignment="1">
      <alignment/>
    </xf>
    <xf numFmtId="37" fontId="0" fillId="2" borderId="16" xfId="0" applyNumberFormat="1" applyFill="1" applyBorder="1" applyAlignment="1">
      <alignment/>
    </xf>
    <xf numFmtId="37" fontId="8" fillId="3" borderId="0" xfId="0" applyNumberFormat="1" applyFont="1" applyFill="1" applyBorder="1" applyAlignment="1">
      <alignment/>
    </xf>
    <xf numFmtId="37" fontId="2" fillId="2" borderId="7" xfId="0" applyNumberFormat="1" applyFont="1" applyFill="1" applyBorder="1" applyAlignment="1">
      <alignment horizontal="centerContinuous" vertical="center"/>
    </xf>
    <xf numFmtId="37" fontId="5" fillId="2" borderId="6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 horizontal="center"/>
    </xf>
    <xf numFmtId="0" fontId="4" fillId="3" borderId="17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16" fontId="4" fillId="3" borderId="17" xfId="0" applyNumberFormat="1" applyFont="1" applyFill="1" applyBorder="1" applyAlignment="1" quotePrefix="1">
      <alignment horizontal="center"/>
    </xf>
    <xf numFmtId="37" fontId="4" fillId="3" borderId="17" xfId="0" applyNumberFormat="1" applyFont="1" applyFill="1" applyBorder="1" applyAlignment="1">
      <alignment horizontal="center"/>
    </xf>
    <xf numFmtId="37" fontId="0" fillId="3" borderId="17" xfId="0" applyNumberFormat="1" applyFill="1" applyBorder="1" applyAlignment="1">
      <alignment/>
    </xf>
    <xf numFmtId="37" fontId="0" fillId="3" borderId="18" xfId="0" applyNumberForma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37" fontId="9" fillId="3" borderId="18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 horizontal="right"/>
    </xf>
    <xf numFmtId="38" fontId="0" fillId="3" borderId="17" xfId="0" applyNumberFormat="1" applyFill="1" applyBorder="1" applyAlignment="1">
      <alignment/>
    </xf>
    <xf numFmtId="37" fontId="0" fillId="3" borderId="19" xfId="0" applyNumberFormat="1" applyFill="1" applyBorder="1" applyAlignment="1">
      <alignment/>
    </xf>
    <xf numFmtId="37" fontId="5" fillId="3" borderId="20" xfId="0" applyNumberFormat="1" applyFont="1" applyFill="1" applyBorder="1" applyAlignment="1">
      <alignment/>
    </xf>
    <xf numFmtId="37" fontId="5" fillId="3" borderId="21" xfId="0" applyNumberFormat="1" applyFont="1" applyFill="1" applyBorder="1" applyAlignment="1">
      <alignment/>
    </xf>
    <xf numFmtId="39" fontId="0" fillId="3" borderId="17" xfId="0" applyNumberFormat="1" applyFill="1" applyBorder="1" applyAlignment="1">
      <alignment/>
    </xf>
    <xf numFmtId="37" fontId="5" fillId="3" borderId="19" xfId="0" applyNumberFormat="1" applyFont="1" applyFill="1" applyBorder="1" applyAlignment="1">
      <alignment/>
    </xf>
    <xf numFmtId="37" fontId="5" fillId="3" borderId="17" xfId="0" applyNumberFormat="1" applyFont="1" applyFill="1" applyBorder="1" applyAlignment="1">
      <alignment/>
    </xf>
    <xf numFmtId="49" fontId="0" fillId="2" borderId="0" xfId="0" applyNumberFormat="1" applyFill="1" applyAlignment="1">
      <alignment horizontal="left"/>
    </xf>
    <xf numFmtId="49" fontId="12" fillId="2" borderId="0" xfId="0" applyNumberFormat="1" applyFont="1" applyFill="1" applyAlignment="1">
      <alignment horizontal="left"/>
    </xf>
    <xf numFmtId="49" fontId="0" fillId="2" borderId="22" xfId="0" applyNumberFormat="1" applyFill="1" applyBorder="1" applyAlignment="1">
      <alignment/>
    </xf>
    <xf numFmtId="49" fontId="0" fillId="2" borderId="23" xfId="0" applyNumberFormat="1" applyFill="1" applyBorder="1" applyAlignment="1">
      <alignment/>
    </xf>
    <xf numFmtId="49" fontId="1" fillId="2" borderId="23" xfId="0" applyNumberFormat="1" applyFont="1" applyFill="1" applyBorder="1" applyAlignment="1">
      <alignment horizontal="centerContinuous" vertical="center"/>
    </xf>
    <xf numFmtId="49" fontId="0" fillId="2" borderId="24" xfId="0" applyNumberFormat="1" applyFill="1" applyBorder="1" applyAlignment="1">
      <alignment/>
    </xf>
    <xf numFmtId="49" fontId="3" fillId="2" borderId="22" xfId="0" applyNumberFormat="1" applyFont="1" applyFill="1" applyBorder="1" applyAlignment="1">
      <alignment horizontal="centerContinuous"/>
    </xf>
    <xf numFmtId="49" fontId="3" fillId="2" borderId="23" xfId="0" applyNumberFormat="1" applyFont="1" applyFill="1" applyBorder="1" applyAlignment="1">
      <alignment horizontal="centerContinuous"/>
    </xf>
    <xf numFmtId="49" fontId="7" fillId="2" borderId="23" xfId="0" applyNumberFormat="1" applyFont="1" applyFill="1" applyBorder="1" applyAlignment="1">
      <alignment/>
    </xf>
    <xf numFmtId="49" fontId="4" fillId="2" borderId="23" xfId="0" applyNumberFormat="1" applyFont="1" applyFill="1" applyBorder="1" applyAlignment="1">
      <alignment/>
    </xf>
    <xf numFmtId="49" fontId="6" fillId="2" borderId="23" xfId="0" applyNumberFormat="1" applyFont="1" applyFill="1" applyBorder="1" applyAlignment="1">
      <alignment/>
    </xf>
    <xf numFmtId="49" fontId="7" fillId="2" borderId="12" xfId="0" applyNumberFormat="1" applyFont="1" applyFill="1" applyBorder="1" applyAlignment="1">
      <alignment/>
    </xf>
    <xf numFmtId="49" fontId="10" fillId="2" borderId="22" xfId="0" applyNumberFormat="1" applyFont="1" applyFill="1" applyBorder="1" applyAlignment="1">
      <alignment/>
    </xf>
    <xf numFmtId="49" fontId="0" fillId="2" borderId="23" xfId="0" applyNumberFormat="1" applyFont="1" applyFill="1" applyBorder="1" applyAlignment="1">
      <alignment/>
    </xf>
    <xf numFmtId="49" fontId="0" fillId="2" borderId="0" xfId="0" applyNumberFormat="1" applyFill="1" applyAlignment="1">
      <alignment/>
    </xf>
    <xf numFmtId="49" fontId="13" fillId="2" borderId="0" xfId="0" applyNumberFormat="1" applyFont="1" applyFill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85725</xdr:colOff>
      <xdr:row>3</xdr:row>
      <xdr:rowOff>28575</xdr:rowOff>
    </xdr:from>
    <xdr:to>
      <xdr:col>1</xdr:col>
      <xdr:colOff>923925</xdr:colOff>
      <xdr:row>10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1590675"/>
          <a:ext cx="838200" cy="13144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6</xdr:col>
      <xdr:colOff>0</xdr:colOff>
      <xdr:row>0</xdr:row>
      <xdr:rowOff>876300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7625"/>
          <a:ext cx="7886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showOutlineSymbols="0" zoomScale="75" zoomScaleNormal="75" zoomScaleSheetLayoutView="75" workbookViewId="0" topLeftCell="A1">
      <selection activeCell="A6" sqref="A6"/>
    </sheetView>
  </sheetViews>
  <sheetFormatPr defaultColWidth="8.6640625" defaultRowHeight="15"/>
  <cols>
    <col min="1" max="1" width="39.10546875" style="80" customWidth="1"/>
    <col min="2" max="2" width="16.6640625" style="0" customWidth="1"/>
    <col min="3" max="3" width="1.5625" style="0" customWidth="1"/>
    <col min="4" max="4" width="16.6640625" style="0" customWidth="1"/>
    <col min="5" max="5" width="1.5625" style="0" customWidth="1"/>
    <col min="6" max="6" width="16.77734375" style="0" customWidth="1"/>
    <col min="7" max="16384" width="11.4453125" style="0" customWidth="1"/>
  </cols>
  <sheetData>
    <row r="1" ht="69.75" customHeight="1">
      <c r="A1" s="66"/>
    </row>
    <row r="2" ht="30.75" customHeight="1">
      <c r="A2" s="67" t="s">
        <v>54</v>
      </c>
    </row>
    <row r="3" ht="22.5" customHeight="1">
      <c r="A3" s="81" t="s">
        <v>55</v>
      </c>
    </row>
    <row r="4" spans="1:6" ht="15">
      <c r="A4" s="68"/>
      <c r="B4" s="23"/>
      <c r="C4" s="23"/>
      <c r="D4" s="23"/>
      <c r="E4" s="23"/>
      <c r="F4" s="24"/>
    </row>
    <row r="5" spans="1:6" ht="15">
      <c r="A5" s="69"/>
      <c r="B5" s="12"/>
      <c r="C5" s="12"/>
      <c r="D5" s="12"/>
      <c r="E5" s="12"/>
      <c r="F5" s="17"/>
    </row>
    <row r="6" spans="1:6" ht="15">
      <c r="A6" s="69"/>
      <c r="B6" s="12"/>
      <c r="C6" s="12"/>
      <c r="D6" s="12"/>
      <c r="E6" s="12"/>
      <c r="F6" s="17"/>
    </row>
    <row r="7" spans="1:6" ht="15">
      <c r="A7" s="69"/>
      <c r="B7" s="12"/>
      <c r="C7" s="12"/>
      <c r="D7" s="12"/>
      <c r="E7" s="12"/>
      <c r="F7" s="17"/>
    </row>
    <row r="8" spans="1:6" ht="15">
      <c r="A8" s="69"/>
      <c r="B8" s="12"/>
      <c r="C8" s="12"/>
      <c r="D8" s="12"/>
      <c r="E8" s="12"/>
      <c r="F8" s="17"/>
    </row>
    <row r="9" spans="1:6" ht="15">
      <c r="A9" s="69"/>
      <c r="B9" s="12"/>
      <c r="C9" s="12"/>
      <c r="D9" s="12"/>
      <c r="E9" s="12"/>
      <c r="F9" s="17"/>
    </row>
    <row r="10" spans="1:6" ht="15">
      <c r="A10" s="69"/>
      <c r="B10" s="12"/>
      <c r="C10" s="12"/>
      <c r="D10" s="12"/>
      <c r="E10" s="12"/>
      <c r="F10" s="17"/>
    </row>
    <row r="11" spans="1:6" ht="15">
      <c r="A11" s="69"/>
      <c r="B11" s="12"/>
      <c r="C11" s="12"/>
      <c r="D11" s="12"/>
      <c r="E11" s="12"/>
      <c r="F11" s="17"/>
    </row>
    <row r="12" spans="1:6" ht="15">
      <c r="A12" s="69"/>
      <c r="B12" s="12"/>
      <c r="C12" s="12"/>
      <c r="D12" s="12"/>
      <c r="E12" s="12"/>
      <c r="F12" s="17"/>
    </row>
    <row r="13" spans="1:6" ht="41.25">
      <c r="A13" s="70" t="s">
        <v>0</v>
      </c>
      <c r="B13" s="25"/>
      <c r="C13" s="25"/>
      <c r="D13" s="25"/>
      <c r="E13" s="25"/>
      <c r="F13" s="47"/>
    </row>
    <row r="14" spans="1:6" ht="15.75">
      <c r="A14" s="71"/>
      <c r="B14" s="13"/>
      <c r="C14" s="13"/>
      <c r="D14" s="13"/>
      <c r="E14" s="13"/>
      <c r="F14" s="48"/>
    </row>
    <row r="15" spans="1:6" ht="18">
      <c r="A15" s="72" t="s">
        <v>1</v>
      </c>
      <c r="B15" s="30"/>
      <c r="C15" s="30"/>
      <c r="D15" s="30"/>
      <c r="E15" s="30"/>
      <c r="F15" s="31"/>
    </row>
    <row r="16" spans="1:6" ht="18">
      <c r="A16" s="73" t="s">
        <v>2</v>
      </c>
      <c r="B16" s="22"/>
      <c r="C16" s="22"/>
      <c r="D16" s="22"/>
      <c r="E16" s="22"/>
      <c r="F16" s="20"/>
    </row>
    <row r="17" spans="1:6" ht="18">
      <c r="A17" s="73" t="s">
        <v>50</v>
      </c>
      <c r="B17" s="22"/>
      <c r="C17" s="22"/>
      <c r="D17" s="22"/>
      <c r="E17" s="22"/>
      <c r="F17" s="20"/>
    </row>
    <row r="18" spans="1:6" ht="15">
      <c r="A18" s="71" t="s">
        <v>44</v>
      </c>
      <c r="B18" s="13"/>
      <c r="C18" s="13"/>
      <c r="D18" s="13"/>
      <c r="E18" s="13"/>
      <c r="F18" s="16"/>
    </row>
    <row r="19" spans="1:6" ht="15.75">
      <c r="A19" s="69"/>
      <c r="B19" s="34">
        <v>2004</v>
      </c>
      <c r="C19" s="1"/>
      <c r="D19" s="34">
        <v>2005</v>
      </c>
      <c r="E19" s="49"/>
      <c r="F19" s="50">
        <v>2005</v>
      </c>
    </row>
    <row r="20" spans="1:6" ht="15.75">
      <c r="A20" s="69"/>
      <c r="B20" s="35" t="s">
        <v>53</v>
      </c>
      <c r="C20" s="2"/>
      <c r="D20" s="35" t="s">
        <v>49</v>
      </c>
      <c r="E20" s="51"/>
      <c r="F20" s="52" t="s">
        <v>51</v>
      </c>
    </row>
    <row r="21" spans="1:6" ht="15.75">
      <c r="A21" s="69"/>
      <c r="B21" s="36" t="s">
        <v>3</v>
      </c>
      <c r="C21" s="2"/>
      <c r="D21" s="36" t="s">
        <v>3</v>
      </c>
      <c r="E21" s="51"/>
      <c r="F21" s="53" t="s">
        <v>3</v>
      </c>
    </row>
    <row r="22" spans="1:6" ht="15.75">
      <c r="A22" s="74" t="s">
        <v>38</v>
      </c>
      <c r="B22" s="5"/>
      <c r="D22" s="5"/>
      <c r="E22" s="12"/>
      <c r="F22" s="54"/>
    </row>
    <row r="23" spans="1:6" ht="15.75">
      <c r="A23" s="75" t="s">
        <v>4</v>
      </c>
      <c r="B23" s="5"/>
      <c r="D23" s="5"/>
      <c r="E23" s="12"/>
      <c r="F23" s="54"/>
    </row>
    <row r="24" spans="1:6" ht="15">
      <c r="A24" s="69" t="s">
        <v>41</v>
      </c>
      <c r="B24" s="5">
        <f>26734141-17300+8927672+4483</f>
        <v>35648996</v>
      </c>
      <c r="D24" s="5">
        <f>50989302-29040+13512619+394</f>
        <v>64473275</v>
      </c>
      <c r="E24" s="12"/>
      <c r="F24" s="54">
        <f>51801585-28958+14307153+394</f>
        <v>66080174</v>
      </c>
    </row>
    <row r="25" spans="1:6" ht="15">
      <c r="A25" s="69" t="s">
        <v>42</v>
      </c>
      <c r="B25" s="37">
        <f>12909+10567309+88850398+5666954+3484-26734141+17300</f>
        <v>78384213</v>
      </c>
      <c r="D25" s="37">
        <f>32233+9278922+118469868+2766856+2417-50989302+29040</f>
        <v>79590034</v>
      </c>
      <c r="E25" s="12"/>
      <c r="F25" s="55">
        <f>32228+8182828+113739250+2781832+640-51801585+28958</f>
        <v>72964151</v>
      </c>
    </row>
    <row r="26" spans="1:6" ht="15.75">
      <c r="A26" s="75" t="s">
        <v>40</v>
      </c>
      <c r="B26" s="33">
        <f>+B24+B25</f>
        <v>114033209</v>
      </c>
      <c r="C26" s="32"/>
      <c r="D26" s="33">
        <f>+D24+D25</f>
        <v>144063309</v>
      </c>
      <c r="E26" s="56"/>
      <c r="F26" s="57">
        <f>+F24+F25</f>
        <v>139044325</v>
      </c>
    </row>
    <row r="27" spans="1:6" ht="15">
      <c r="A27" s="69"/>
      <c r="B27" s="5"/>
      <c r="D27" s="5"/>
      <c r="E27" s="12"/>
      <c r="F27" s="54"/>
    </row>
    <row r="28" spans="1:6" ht="15.75">
      <c r="A28" s="75" t="s">
        <v>5</v>
      </c>
      <c r="B28" s="5"/>
      <c r="D28" s="5"/>
      <c r="E28" s="12"/>
      <c r="F28" s="54"/>
    </row>
    <row r="29" spans="1:6" ht="15">
      <c r="A29" s="69" t="s">
        <v>6</v>
      </c>
      <c r="B29" s="5" t="s">
        <v>7</v>
      </c>
      <c r="D29" s="5" t="s">
        <v>7</v>
      </c>
      <c r="E29" s="12"/>
      <c r="F29" s="54" t="s">
        <v>7</v>
      </c>
    </row>
    <row r="30" spans="1:6" ht="15">
      <c r="A30" s="69" t="s">
        <v>8</v>
      </c>
      <c r="B30" s="5">
        <v>18</v>
      </c>
      <c r="D30" s="5">
        <v>669</v>
      </c>
      <c r="E30" s="12"/>
      <c r="F30" s="54">
        <v>157</v>
      </c>
    </row>
    <row r="31" spans="1:6" ht="15">
      <c r="A31" s="69" t="s">
        <v>9</v>
      </c>
      <c r="B31" s="26">
        <v>11503300</v>
      </c>
      <c r="D31" s="26">
        <v>11503244</v>
      </c>
      <c r="E31" s="12"/>
      <c r="F31" s="26">
        <v>10964948</v>
      </c>
    </row>
    <row r="32" spans="1:6" ht="15">
      <c r="A32" s="69" t="s">
        <v>10</v>
      </c>
      <c r="B32" s="26">
        <v>73626068</v>
      </c>
      <c r="D32" s="26">
        <v>73826365</v>
      </c>
      <c r="E32" s="12"/>
      <c r="F32" s="26">
        <v>70307985</v>
      </c>
    </row>
    <row r="33" spans="1:6" ht="15">
      <c r="A33" s="69" t="s">
        <v>11</v>
      </c>
      <c r="B33" s="5">
        <f>-5241015+5345873+3800082</f>
        <v>3904940</v>
      </c>
      <c r="D33" s="5">
        <f>-572878+669865+1930047</f>
        <v>2027034</v>
      </c>
      <c r="E33" s="12"/>
      <c r="F33" s="54">
        <f>-572878+669865+1822838</f>
        <v>1919825</v>
      </c>
    </row>
    <row r="34" spans="1:6" ht="15.75">
      <c r="A34" s="69" t="s">
        <v>12</v>
      </c>
      <c r="B34" s="5">
        <v>0</v>
      </c>
      <c r="C34" s="4"/>
      <c r="D34" s="5">
        <v>0</v>
      </c>
      <c r="E34" s="58"/>
      <c r="F34" s="54">
        <v>0</v>
      </c>
    </row>
    <row r="35" spans="1:6" ht="15">
      <c r="A35" s="69" t="s">
        <v>13</v>
      </c>
      <c r="B35" s="27">
        <v>31</v>
      </c>
      <c r="D35" s="27">
        <v>51</v>
      </c>
      <c r="E35" s="12"/>
      <c r="F35" s="59">
        <v>0</v>
      </c>
    </row>
    <row r="36" spans="1:6" ht="15">
      <c r="A36" s="69" t="s">
        <v>14</v>
      </c>
      <c r="B36" s="6">
        <f>38267+2454750+83259+1600603+9580+6608351+5796147</f>
        <v>16590957</v>
      </c>
      <c r="D36" s="6">
        <f>42422+2738720+83124+1602251+9546+6107484+8802536</f>
        <v>19386083</v>
      </c>
      <c r="E36" s="12"/>
      <c r="F36" s="60">
        <f>39743+2738720+79328+1594808+9580+6543738+8718481</f>
        <v>19724398</v>
      </c>
    </row>
    <row r="37" spans="1:6" ht="15.75">
      <c r="A37" s="75" t="s">
        <v>15</v>
      </c>
      <c r="B37" s="8">
        <f>SUM(B30:B36)</f>
        <v>105625314</v>
      </c>
      <c r="C37" s="3"/>
      <c r="D37" s="8">
        <f>SUM(D30:D36)</f>
        <v>106743446</v>
      </c>
      <c r="E37" s="11"/>
      <c r="F37" s="61">
        <f>SUM(F30:F36)</f>
        <v>102917313</v>
      </c>
    </row>
    <row r="38" spans="1:6" ht="16.5" thickBot="1">
      <c r="A38" s="74" t="s">
        <v>16</v>
      </c>
      <c r="B38" s="9">
        <f>+B37+B26</f>
        <v>219658523</v>
      </c>
      <c r="C38" s="3"/>
      <c r="D38" s="9">
        <f>+D37+D26</f>
        <v>250806755</v>
      </c>
      <c r="E38" s="11"/>
      <c r="F38" s="62">
        <f>+F37+F26</f>
        <v>241961638</v>
      </c>
    </row>
    <row r="39" spans="1:6" ht="15.75" thickTop="1">
      <c r="A39" s="69"/>
      <c r="B39" s="5"/>
      <c r="D39" s="5"/>
      <c r="E39" s="12"/>
      <c r="F39" s="54"/>
    </row>
    <row r="40" spans="1:6" ht="15.75">
      <c r="A40" s="74" t="s">
        <v>17</v>
      </c>
      <c r="B40" s="5"/>
      <c r="D40" s="5"/>
      <c r="E40" s="12"/>
      <c r="F40" s="54"/>
    </row>
    <row r="41" spans="1:6" ht="15.75">
      <c r="A41" s="75" t="s">
        <v>18</v>
      </c>
      <c r="B41" s="10"/>
      <c r="D41" s="10"/>
      <c r="E41" s="12"/>
      <c r="F41" s="63"/>
    </row>
    <row r="42" spans="1:6" ht="15">
      <c r="A42" s="69" t="s">
        <v>19</v>
      </c>
      <c r="B42" s="5">
        <f>26972904+1158369</f>
        <v>28131273</v>
      </c>
      <c r="D42" s="5">
        <f>25853399+1253075</f>
        <v>27106474</v>
      </c>
      <c r="E42" s="12"/>
      <c r="F42" s="54">
        <f>29724302+1272544</f>
        <v>30996846</v>
      </c>
    </row>
    <row r="43" spans="1:6" ht="15">
      <c r="A43" s="69" t="s">
        <v>20</v>
      </c>
      <c r="B43" s="10"/>
      <c r="D43" s="10"/>
      <c r="E43" s="12"/>
      <c r="F43" s="63"/>
    </row>
    <row r="44" spans="1:6" ht="15">
      <c r="A44" s="69" t="s">
        <v>21</v>
      </c>
      <c r="B44" s="5">
        <f>7151951+174432+583805+865006</f>
        <v>8775194</v>
      </c>
      <c r="D44" s="5">
        <f>9998557+5088889+2301216+97337</f>
        <v>17485999</v>
      </c>
      <c r="E44" s="12"/>
      <c r="F44" s="54">
        <f>6852851+4521843+2459905+99755</f>
        <v>13934354</v>
      </c>
    </row>
    <row r="45" spans="1:6" ht="15">
      <c r="A45" s="69" t="s">
        <v>22</v>
      </c>
      <c r="B45" s="5">
        <v>58828</v>
      </c>
      <c r="D45" s="5">
        <v>63852</v>
      </c>
      <c r="E45" s="12"/>
      <c r="F45" s="54">
        <v>63852</v>
      </c>
    </row>
    <row r="46" spans="1:6" ht="15">
      <c r="A46" s="69" t="s">
        <v>23</v>
      </c>
      <c r="B46" s="5">
        <f>30188468-575000</f>
        <v>29613468</v>
      </c>
      <c r="D46" s="5">
        <f>28717552-3379000</f>
        <v>25338552</v>
      </c>
      <c r="E46" s="12"/>
      <c r="F46" s="54">
        <f>26990938-985000</f>
        <v>26005938</v>
      </c>
    </row>
    <row r="47" spans="1:6" ht="15">
      <c r="A47" s="69" t="s">
        <v>24</v>
      </c>
      <c r="B47" s="6">
        <f>100259113-97627502-174432-583805-58828-865006</f>
        <v>949540</v>
      </c>
      <c r="D47" s="6">
        <f>165192489-156492424-5088889-2301216-97337-63852</f>
        <v>1148771</v>
      </c>
      <c r="E47" s="12"/>
      <c r="F47" s="60">
        <f>157082023-149167967-4521843-2459905-99755-63852</f>
        <v>768701</v>
      </c>
    </row>
    <row r="48" spans="1:6" ht="15.75">
      <c r="A48" s="75" t="s">
        <v>25</v>
      </c>
      <c r="B48" s="7">
        <f>SUM(B42:B47)</f>
        <v>67528303</v>
      </c>
      <c r="C48" s="3"/>
      <c r="D48" s="7">
        <f>SUM(D42:D47)</f>
        <v>71143648</v>
      </c>
      <c r="E48" s="11"/>
      <c r="F48" s="64">
        <f>SUM(F42:F47)</f>
        <v>71769691</v>
      </c>
    </row>
    <row r="49" spans="1:6" ht="15">
      <c r="A49" s="76"/>
      <c r="B49" s="5"/>
      <c r="D49" s="5"/>
      <c r="E49" s="12"/>
      <c r="F49" s="54"/>
    </row>
    <row r="50" spans="1:6" ht="15.75">
      <c r="A50" s="75" t="s">
        <v>26</v>
      </c>
      <c r="B50" s="5"/>
      <c r="D50" s="5"/>
      <c r="E50" s="12"/>
      <c r="F50" s="54"/>
    </row>
    <row r="51" spans="1:6" ht="15">
      <c r="A51" s="69" t="s">
        <v>27</v>
      </c>
      <c r="B51" s="5"/>
      <c r="D51" s="5"/>
      <c r="E51" s="12"/>
      <c r="F51" s="54"/>
    </row>
    <row r="52" spans="1:6" ht="15">
      <c r="A52" s="69" t="s">
        <v>28</v>
      </c>
      <c r="B52" s="5">
        <v>3573578</v>
      </c>
      <c r="D52" s="5">
        <v>3792666</v>
      </c>
      <c r="E52" s="12"/>
      <c r="F52" s="54">
        <v>3792666</v>
      </c>
    </row>
    <row r="53" spans="1:6" ht="15">
      <c r="A53" s="69" t="s">
        <v>29</v>
      </c>
      <c r="B53" s="5">
        <f>267181+5646-1633</f>
        <v>271194</v>
      </c>
      <c r="D53" s="5">
        <f>180951+14135-541</f>
        <v>194545</v>
      </c>
      <c r="E53" s="12"/>
      <c r="F53" s="54">
        <f>184756+9808+1202</f>
        <v>195766</v>
      </c>
    </row>
    <row r="54" spans="1:6" ht="15">
      <c r="A54" s="69" t="s">
        <v>43</v>
      </c>
      <c r="B54" s="5">
        <f>31992089+575000+97627502</f>
        <v>130194591</v>
      </c>
      <c r="D54" s="5">
        <f>156492424+3379000</f>
        <v>159871424</v>
      </c>
      <c r="E54" s="12"/>
      <c r="F54" s="54">
        <f>985000+149167967</f>
        <v>150152967</v>
      </c>
    </row>
    <row r="55" spans="1:6" ht="15">
      <c r="A55" s="69" t="s">
        <v>46</v>
      </c>
      <c r="B55" s="5">
        <f>5345873</f>
        <v>5345873</v>
      </c>
      <c r="D55" s="5">
        <f>669865</f>
        <v>669865</v>
      </c>
      <c r="E55" s="12"/>
      <c r="F55" s="54">
        <v>669865</v>
      </c>
    </row>
    <row r="56" spans="1:6" ht="15.75">
      <c r="A56" s="69" t="s">
        <v>30</v>
      </c>
      <c r="B56" s="5">
        <f>5565158+4847473</f>
        <v>10412631</v>
      </c>
      <c r="D56" s="5">
        <f>11200128+1014857</f>
        <v>12214985</v>
      </c>
      <c r="E56" s="11"/>
      <c r="F56" s="54">
        <f>11502754+1007034-2</f>
        <v>12509786</v>
      </c>
    </row>
    <row r="57" spans="1:6" ht="15.75">
      <c r="A57" s="75" t="s">
        <v>31</v>
      </c>
      <c r="B57" s="8">
        <f>SUM(B52:B56)</f>
        <v>149797867</v>
      </c>
      <c r="C57" s="3"/>
      <c r="D57" s="8">
        <f>SUM(D52:D56)</f>
        <v>176743485</v>
      </c>
      <c r="E57" s="12"/>
      <c r="F57" s="61">
        <f>SUM(F52:F56)</f>
        <v>167321050</v>
      </c>
    </row>
    <row r="58" spans="1:6" ht="15">
      <c r="A58" s="69"/>
      <c r="B58" s="5"/>
      <c r="D58" s="5"/>
      <c r="E58" s="12"/>
      <c r="F58" s="54"/>
    </row>
    <row r="59" spans="1:6" ht="15.75">
      <c r="A59" s="75" t="s">
        <v>32</v>
      </c>
      <c r="B59" s="5"/>
      <c r="D59" s="5"/>
      <c r="E59" s="12"/>
      <c r="F59" s="54"/>
    </row>
    <row r="60" spans="1:6" ht="15">
      <c r="A60" s="69" t="s">
        <v>33</v>
      </c>
      <c r="B60" s="5"/>
      <c r="D60" s="5"/>
      <c r="E60" s="12"/>
      <c r="F60" s="54"/>
    </row>
    <row r="61" spans="1:6" ht="15">
      <c r="A61" s="69" t="s">
        <v>34</v>
      </c>
      <c r="B61" s="5">
        <f>4000</f>
        <v>4000</v>
      </c>
      <c r="D61" s="5">
        <f>4000</f>
        <v>4000</v>
      </c>
      <c r="E61" s="12"/>
      <c r="F61" s="54">
        <f>4000</f>
        <v>4000</v>
      </c>
    </row>
    <row r="62" spans="1:6" ht="15">
      <c r="A62" s="69" t="s">
        <v>35</v>
      </c>
      <c r="B62" s="5">
        <v>20000</v>
      </c>
      <c r="D62" s="5">
        <v>20000</v>
      </c>
      <c r="E62" s="12"/>
      <c r="F62" s="54">
        <v>20000</v>
      </c>
    </row>
    <row r="63" spans="1:6" ht="15">
      <c r="A63" s="69" t="s">
        <v>39</v>
      </c>
      <c r="B63" s="6">
        <v>2308353</v>
      </c>
      <c r="D63" s="6">
        <v>2895622</v>
      </c>
      <c r="E63" s="12"/>
      <c r="F63" s="60">
        <v>2846897</v>
      </c>
    </row>
    <row r="64" spans="1:6" ht="15.75">
      <c r="A64" s="75" t="s">
        <v>36</v>
      </c>
      <c r="B64" s="28">
        <f>SUM(B61:B63)</f>
        <v>2332353</v>
      </c>
      <c r="C64" s="11"/>
      <c r="D64" s="28">
        <f>SUM(D61:D63)</f>
        <v>2919622</v>
      </c>
      <c r="E64" s="11"/>
      <c r="F64" s="65">
        <f>SUM(F61:F63)</f>
        <v>2870897</v>
      </c>
    </row>
    <row r="65" spans="1:6" ht="16.5" thickBot="1">
      <c r="A65" s="77" t="s">
        <v>37</v>
      </c>
      <c r="B65" s="29">
        <f>B48+B57+B64</f>
        <v>219658523</v>
      </c>
      <c r="C65" s="18"/>
      <c r="D65" s="29">
        <f>D48+D57+D64</f>
        <v>250806755</v>
      </c>
      <c r="E65" s="19"/>
      <c r="F65" s="29">
        <f>F48+F57+F64</f>
        <v>241961638</v>
      </c>
    </row>
    <row r="66" spans="1:6" ht="15.75" thickTop="1">
      <c r="A66" s="69"/>
      <c r="B66" s="44"/>
      <c r="C66" s="12"/>
      <c r="D66" s="12"/>
      <c r="E66" s="12"/>
      <c r="F66" s="45"/>
    </row>
    <row r="67" spans="1:6" ht="15" customHeight="1">
      <c r="A67" s="71"/>
      <c r="B67" s="13"/>
      <c r="C67" s="14"/>
      <c r="D67" s="15"/>
      <c r="E67" s="14"/>
      <c r="F67" s="16"/>
    </row>
    <row r="68" spans="1:6" ht="19.5" customHeight="1">
      <c r="A68" s="78" t="s">
        <v>45</v>
      </c>
      <c r="B68" s="38"/>
      <c r="C68" s="39"/>
      <c r="D68" s="46"/>
      <c r="E68" s="38"/>
      <c r="F68" s="40"/>
    </row>
    <row r="69" spans="1:6" ht="15.75" customHeight="1">
      <c r="A69" s="79" t="s">
        <v>52</v>
      </c>
      <c r="B69" s="12"/>
      <c r="C69" s="39"/>
      <c r="D69" s="46"/>
      <c r="E69" s="38"/>
      <c r="F69" s="40"/>
    </row>
    <row r="70" spans="1:10" ht="12.75" customHeight="1">
      <c r="A70" s="79" t="s">
        <v>47</v>
      </c>
      <c r="C70" s="43"/>
      <c r="D70" s="43"/>
      <c r="E70" s="43"/>
      <c r="F70" s="21"/>
      <c r="G70" s="43"/>
      <c r="H70" s="43"/>
      <c r="I70" s="43"/>
      <c r="J70" s="43"/>
    </row>
    <row r="71" spans="1:6" ht="15.75">
      <c r="A71" s="71" t="s">
        <v>48</v>
      </c>
      <c r="B71" s="41"/>
      <c r="C71" s="41"/>
      <c r="D71" s="41"/>
      <c r="E71" s="41"/>
      <c r="F71" s="42"/>
    </row>
  </sheetData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Patrickt</cp:lastModifiedBy>
  <cp:lastPrinted>2005-12-22T21:07:52Z</cp:lastPrinted>
  <dcterms:created xsi:type="dcterms:W3CDTF">2000-01-13T22:55:02Z</dcterms:created>
  <dcterms:modified xsi:type="dcterms:W3CDTF">2005-12-28T14:47:45Z</dcterms:modified>
  <cp:category/>
  <cp:version/>
  <cp:contentType/>
  <cp:contentStatus/>
</cp:coreProperties>
</file>