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balance sheet - 14 March 2007" sheetId="1" r:id="rId1"/>
  </sheets>
  <definedNames>
    <definedName name="_xlnm.Print_Area" localSheetId="0">'balance sheet - 14 March 2007'!$A$9:$F$65</definedName>
    <definedName name="_xlnm.Print_Area">'balance sheet - 14 March 2007'!$A$9:$F$61</definedName>
  </definedNames>
  <calcPr fullCalcOnLoad="1"/>
</workbook>
</file>

<file path=xl/sharedStrings.xml><?xml version="1.0" encoding="utf-8"?>
<sst xmlns="http://schemas.openxmlformats.org/spreadsheetml/2006/main" count="59" uniqueCount="55">
  <si>
    <t>BANK OF JAMAICA</t>
  </si>
  <si>
    <t>BALANCE SHEET</t>
  </si>
  <si>
    <t>$'000</t>
  </si>
  <si>
    <t xml:space="preserve">  FOREIGN ASSETS</t>
  </si>
  <si>
    <t xml:space="preserve">  LOCAL ASSETS</t>
  </si>
  <si>
    <t xml:space="preserve">    Government Obligations</t>
  </si>
  <si>
    <t xml:space="preserve">  </t>
  </si>
  <si>
    <t xml:space="preserve">      Holdings of GOJ Treasury Bills</t>
  </si>
  <si>
    <t xml:space="preserve">      Holdings of GOJ Investment Debentures </t>
  </si>
  <si>
    <t xml:space="preserve">      Holdings of Other Marketable Securities</t>
  </si>
  <si>
    <t xml:space="preserve">      Advances and Other GOJ Receivables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</si>
  <si>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</si>
  <si>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</si>
  <si>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</si>
  <si>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</si>
  <si>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</si>
  <si>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</si>
  <si>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</si>
  <si>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</si>
  <si>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</si>
  <si>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</si>
  <si>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</si>
  <si>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</si>
  <si>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</si>
  <si>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</si>
  <si>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</si>
  <si>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International Monetary Fund</t>
  </si>
  <si>
    <t xml:space="preserve">     Allocation of Special Drawing Rights</t>
  </si>
  <si>
    <t xml:space="preserve">   Foreign Liabilities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</si>
  <si>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</si>
  <si>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</si>
  <si>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</si>
  <si>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</si>
  <si>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</si>
  <si>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</si>
  <si>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TOTAL CAPITAL &amp; RESERVES</t>
  </si>
  <si>
    <t>TOTAL LIABILITIES,CAPITAL &amp; RESERVES</t>
  </si>
  <si>
    <t>ASSETS</t>
  </si>
  <si>
    <t xml:space="preserve">   Contingency Reserves and Provisions</t>
  </si>
  <si>
    <t xml:space="preserve">  TOTAL FOREIGN ASSETS</t>
  </si>
  <si>
    <t xml:space="preserve">   Bonds &amp; Other Long Term Securities</t>
  </si>
  <si>
    <t xml:space="preserve">   Time Deposits &amp; Other Cash Resources</t>
  </si>
  <si>
    <t xml:space="preserve">   Open Market Instruments</t>
  </si>
  <si>
    <t xml:space="preserve"> </t>
  </si>
  <si>
    <t>Note</t>
  </si>
  <si>
    <t xml:space="preserve">   Amounts Due to Government of Jamaica</t>
  </si>
  <si>
    <t>congruent with Section 9 of the Bank of Jamaica Act, which provides that losses incurred by the Bank of Jamaica</t>
  </si>
  <si>
    <r>
      <t xml:space="preserve">are to be </t>
    </r>
    <r>
      <rPr>
        <sz val="12"/>
        <rFont val="Arial MT"/>
        <family val="0"/>
      </rPr>
      <t>funded by the Government</t>
    </r>
    <r>
      <rPr>
        <sz val="12"/>
        <rFont val="Arial MT"/>
        <family val="0"/>
      </rPr>
      <t xml:space="preserve"> and profits earned by the Bank are </t>
    </r>
    <r>
      <rPr>
        <b/>
        <sz val="12"/>
        <rFont val="Arial MT"/>
        <family val="0"/>
      </rPr>
      <t>due to the Government.</t>
    </r>
  </si>
  <si>
    <t>28 FEBRUARY</t>
  </si>
  <si>
    <t xml:space="preserve">AS AT 14 MARCH 2007 </t>
  </si>
  <si>
    <t>14 MARCH</t>
  </si>
  <si>
    <t>08 MARCH</t>
  </si>
  <si>
    <t>News Release</t>
  </si>
  <si>
    <t>28 March 2007</t>
  </si>
  <si>
    <r>
      <t>The year-to-date profit of $0.79bn is included in</t>
    </r>
    <r>
      <rPr>
        <b/>
        <sz val="12"/>
        <rFont val="Arial MT"/>
        <family val="0"/>
      </rPr>
      <t xml:space="preserve"> Amounts Due to Government of Jamaica</t>
    </r>
    <r>
      <rPr>
        <sz val="12"/>
        <rFont val="Arial MT"/>
        <family val="0"/>
      </rPr>
      <t xml:space="preserve">.  This reporting format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</si>
</sst>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J$&quot;#,##0_);\(&quot;J$&quot;#,##0\)"/>
    <numFmt numFmtId="165" formatCode="&quot;J$&quot;#,##0_);[Red]\(&quot;J$&quot;#,##0\)"/>
    <numFmt numFmtId="166" formatCode="&quot;J$&quot;#,##0.00_);\(&quot;J$&quot;#,##0.00\)"/>
    <numFmt numFmtId="167" formatCode="&quot;J$&quot;#,##0.00_);[Red]\(&quot;J$&quot;#,##0.00\)"/>
    <numFmt numFmtId="168" formatCode="_(&quot;J$&quot;* #,##0_);_(&quot;J$&quot;* \(#,##0\);_(&quot;J$&quot;* &quot;-&quot;_);_(@_)"/>
    <numFmt numFmtId="169" formatCode="_(&quot;J$&quot;* #,##0.00_);_(&quot;J$&quot;* \(#,##0.00\);_(&quot;J$&quot;* &quot;-&quot;??_);_(@_)"/>
    <numFmt numFmtId="170" formatCode="&quot;J$&quot;#,##0;\-&quot;J$&quot;#,##0"/>
    <numFmt numFmtId="171" formatCode="&quot;J$&quot;#,##0;[Red]\-&quot;J$&quot;#,##0"/>
    <numFmt numFmtId="172" formatCode="&quot;J$&quot;#,##0.00;\-&quot;J$&quot;#,##0.00"/>
    <numFmt numFmtId="173" formatCode="&quot;J$&quot;#,##0.00;[Red]\-&quot;J$&quot;#,##0.00"/>
    <numFmt numFmtId="174" formatCode="_-&quot;J$&quot;* #,##0_-;\-&quot;J$&quot;* #,##0_-;_-&quot;J$&quot;* &quot;-&quot;_-;_-@_-"/>
    <numFmt numFmtId="175" formatCode="_-* #,##0_-;\-* #,##0_-;_-* &quot;-&quot;_-;_-@_-"/>
    <numFmt numFmtId="176" formatCode="_-&quot;J$&quot;* #,##0.00_-;\-&quot;J$&quot;* #,##0.00_-;_-&quot;J$&quot;* &quot;-&quot;??_-;_-@_-"/>
    <numFmt numFmtId="177" formatCode="_-* #,##0.00_-;\-* #,##0.00_-;_-* &quot;-&quot;??_-;_-@_-"/>
    <numFmt numFmtId="178" formatCode="#,##0.0_);\(#,##0.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_);\(#,##0.000\)"/>
    <numFmt numFmtId="183" formatCode="#,##0.0000_);\(#,##0.0000\)"/>
  </numFmts>
  <fonts count="13">
    <font>
      <sz val="12"/>
      <name val="Arial MT"/>
      <family val="0"/>
    </font>
    <font>
      <b/>
      <sz val="32"/>
      <color indexed="8"/>
      <name val="Arial MT"/>
      <family val="0"/>
    </font>
    <font>
      <sz val="12"/>
      <color indexed="8"/>
      <name val="Arial MT"/>
      <family val="0"/>
    </font>
    <font>
      <b/>
      <sz val="14"/>
      <color indexed="12"/>
      <name val="Arial MT"/>
      <family val="0"/>
    </font>
    <font>
      <b/>
      <sz val="12"/>
      <color indexed="12"/>
      <name val="Arial MT"/>
      <family val="0"/>
    </font>
    <font>
      <b/>
      <sz val="12"/>
      <color indexed="8"/>
      <name val="Arial MT"/>
      <family val="0"/>
    </font>
    <font>
      <sz val="8"/>
      <color indexed="8"/>
      <name val="Arial"/>
      <family val="0"/>
    </font>
    <font>
      <sz val="11"/>
      <name val="Arial MT"/>
      <family val="0"/>
    </font>
    <font>
      <b/>
      <sz val="12"/>
      <name val="Arial MT"/>
      <family val="0"/>
    </font>
    <font>
      <b/>
      <sz val="11"/>
      <color indexed="8"/>
      <name val="Arial Narrow"/>
      <family val="2"/>
    </font>
    <font>
      <b/>
      <sz val="11"/>
      <color indexed="8"/>
      <name val="Arial MT"/>
      <family val="0"/>
    </font>
    <font>
      <b/>
      <sz val="14"/>
      <color indexed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>
        <color indexed="8"/>
      </right>
      <top style="thin"/>
      <bottom style="double"/>
    </border>
  </borders>
  <cellStyleXfs count="15">
    <xf numFmtId="37" fontId="0" fillId="2" borderId="0">
      <alignment/>
      <protection/>
    </xf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  <xf numFmtId="37" fontId="0" fillId="0" borderId="0" applyNumberFormat="0" applyFill="0" applyBorder="0" applyAlignment="0" applyProtection="0"/>
  </cellStyleXfs>
  <cellXfs count="71">
    <xf numFmtId="37" fontId="0" fillId="2" borderId="0" xfId="0" applyNumberForma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/>
    </xf>
    <xf numFmtId="37" fontId="0" fillId="2" borderId="0" xfId="0" applyNumberFormat="1" applyFill="1" applyBorder="1" applyAlignment="1">
      <alignment/>
    </xf>
    <xf numFmtId="37" fontId="0" fillId="2" borderId="1" xfId="0" applyNumberFormat="1" applyFill="1" applyBorder="1" applyAlignment="1">
      <alignment/>
    </xf>
    <xf numFmtId="37" fontId="0" fillId="2" borderId="2" xfId="0" applyNumberFormat="1" applyFill="1" applyBorder="1" applyAlignment="1">
      <alignment/>
    </xf>
    <xf numFmtId="37" fontId="2" fillId="2" borderId="2" xfId="0" applyNumberFormat="1" applyFont="1" applyFill="1" applyBorder="1" applyAlignment="1">
      <alignment horizontal="centerContinuous"/>
    </xf>
    <xf numFmtId="37" fontId="2" fillId="3" borderId="2" xfId="0" applyNumberFormat="1" applyFont="1" applyFill="1" applyBorder="1" applyAlignment="1">
      <alignment/>
    </xf>
    <xf numFmtId="37" fontId="0" fillId="2" borderId="3" xfId="0" applyNumberFormat="1" applyFill="1" applyBorder="1" applyAlignment="1">
      <alignment/>
    </xf>
    <xf numFmtId="37" fontId="0" fillId="2" borderId="4" xfId="0" applyNumberFormat="1" applyFill="1" applyBorder="1" applyAlignment="1">
      <alignment/>
    </xf>
    <xf numFmtId="37" fontId="2" fillId="2" borderId="5" xfId="0" applyNumberFormat="1" applyFont="1" applyFill="1" applyBorder="1" applyAlignment="1">
      <alignment horizontal="centerContinuous"/>
    </xf>
    <xf numFmtId="37" fontId="3" fillId="2" borderId="4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 applyAlignment="1">
      <alignment/>
    </xf>
    <xf numFmtId="37" fontId="6" fillId="2" borderId="4" xfId="0" applyNumberFormat="1" applyFont="1" applyFill="1" applyBorder="1" applyAlignment="1">
      <alignment/>
    </xf>
    <xf numFmtId="37" fontId="2" fillId="2" borderId="0" xfId="0" applyNumberFormat="1" applyFont="1" applyFill="1" applyBorder="1" applyAlignment="1">
      <alignment horizontal="centerContinuous"/>
    </xf>
    <xf numFmtId="37" fontId="0" fillId="2" borderId="6" xfId="0" applyNumberFormat="1" applyFill="1" applyBorder="1" applyAlignment="1">
      <alignment/>
    </xf>
    <xf numFmtId="37" fontId="3" fillId="2" borderId="7" xfId="0" applyNumberFormat="1" applyFont="1" applyFill="1" applyBorder="1" applyAlignment="1">
      <alignment horizontal="centerContinuous"/>
    </xf>
    <xf numFmtId="37" fontId="2" fillId="2" borderId="6" xfId="0" applyNumberFormat="1" applyFont="1" applyFill="1" applyBorder="1" applyAlignment="1">
      <alignment horizontal="centerContinuous"/>
    </xf>
    <xf numFmtId="37" fontId="2" fillId="2" borderId="8" xfId="0" applyNumberFormat="1" applyFont="1" applyFill="1" applyBorder="1" applyAlignment="1">
      <alignment horizontal="centerContinuous"/>
    </xf>
    <xf numFmtId="37" fontId="7" fillId="2" borderId="0" xfId="0" applyNumberFormat="1" applyFont="1" applyFill="1" applyBorder="1" applyAlignment="1">
      <alignment/>
    </xf>
    <xf numFmtId="37" fontId="10" fillId="2" borderId="0" xfId="0" applyNumberFormat="1" applyFont="1" applyFill="1" applyBorder="1" applyAlignment="1">
      <alignment/>
    </xf>
    <xf numFmtId="37" fontId="7" fillId="2" borderId="2" xfId="0" applyNumberFormat="1" applyFont="1" applyFill="1" applyBorder="1" applyAlignment="1">
      <alignment/>
    </xf>
    <xf numFmtId="37" fontId="0" fillId="2" borderId="0" xfId="0" applyNumberFormat="1" applyFont="1" applyFill="1" applyBorder="1" applyAlignment="1">
      <alignment/>
    </xf>
    <xf numFmtId="37" fontId="9" fillId="2" borderId="7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0" fillId="2" borderId="7" xfId="0" applyNumberFormat="1" applyFill="1" applyBorder="1" applyAlignment="1">
      <alignment/>
    </xf>
    <xf numFmtId="37" fontId="0" fillId="2" borderId="9" xfId="0" applyNumberFormat="1" applyFill="1" applyBorder="1" applyAlignment="1">
      <alignment/>
    </xf>
    <xf numFmtId="37" fontId="7" fillId="3" borderId="0" xfId="0" applyNumberFormat="1" applyFont="1" applyFill="1" applyBorder="1" applyAlignment="1">
      <alignment/>
    </xf>
    <xf numFmtId="37" fontId="4" fillId="2" borderId="0" xfId="0" applyNumberFormat="1" applyFont="1" applyFill="1" applyBorder="1" applyAlignment="1">
      <alignment horizontal="center"/>
    </xf>
    <xf numFmtId="37" fontId="4" fillId="2" borderId="0" xfId="0" applyNumberFormat="1" applyFont="1" applyFill="1" applyBorder="1" applyAlignment="1">
      <alignment/>
    </xf>
    <xf numFmtId="0" fontId="4" fillId="3" borderId="10" xfId="0" applyNumberFormat="1" applyFont="1" applyFill="1" applyBorder="1" applyAlignment="1">
      <alignment horizontal="center"/>
    </xf>
    <xf numFmtId="16" fontId="4" fillId="3" borderId="10" xfId="0" applyNumberFormat="1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>
      <alignment horizontal="center"/>
    </xf>
    <xf numFmtId="37" fontId="0" fillId="3" borderId="10" xfId="0" applyNumberFormat="1" applyFill="1" applyBorder="1" applyAlignment="1">
      <alignment/>
    </xf>
    <xf numFmtId="37" fontId="0" fillId="2" borderId="11" xfId="0" applyNumberFormat="1" applyFill="1" applyBorder="1" applyAlignment="1">
      <alignment/>
    </xf>
    <xf numFmtId="37" fontId="0" fillId="2" borderId="12" xfId="0" applyNumberFormat="1" applyFill="1" applyBorder="1" applyAlignment="1">
      <alignment/>
    </xf>
    <xf numFmtId="37" fontId="7" fillId="2" borderId="13" xfId="0" applyNumberFormat="1" applyFont="1" applyFill="1" applyBorder="1" applyAlignment="1">
      <alignment/>
    </xf>
    <xf numFmtId="37" fontId="0" fillId="2" borderId="13" xfId="0" applyNumberFormat="1" applyFont="1" applyFill="1" applyBorder="1" applyAlignment="1">
      <alignment/>
    </xf>
    <xf numFmtId="37" fontId="7" fillId="2" borderId="12" xfId="0" applyNumberFormat="1" applyFont="1" applyFill="1" applyBorder="1" applyAlignment="1">
      <alignment/>
    </xf>
    <xf numFmtId="37" fontId="0" fillId="3" borderId="10" xfId="0" applyNumberFormat="1" applyFill="1" applyBorder="1" applyAlignment="1" applyProtection="1">
      <alignment/>
      <protection hidden="1"/>
    </xf>
    <xf numFmtId="37" fontId="0" fillId="2" borderId="0" xfId="0" applyNumberFormat="1" applyFill="1" applyAlignment="1" applyProtection="1">
      <alignment/>
      <protection hidden="1"/>
    </xf>
    <xf numFmtId="37" fontId="0" fillId="3" borderId="14" xfId="0" applyNumberFormat="1" applyFont="1" applyFill="1" applyBorder="1" applyAlignment="1" applyProtection="1">
      <alignment/>
      <protection hidden="1"/>
    </xf>
    <xf numFmtId="37" fontId="0" fillId="2" borderId="0" xfId="0" applyNumberFormat="1" applyFill="1" applyBorder="1" applyAlignment="1" applyProtection="1">
      <alignment/>
      <protection hidden="1"/>
    </xf>
    <xf numFmtId="37" fontId="0" fillId="3" borderId="15" xfId="0" applyNumberFormat="1" applyFill="1" applyBorder="1" applyAlignment="1" applyProtection="1">
      <alignment/>
      <protection hidden="1"/>
    </xf>
    <xf numFmtId="37" fontId="8" fillId="3" borderId="15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Alignment="1" applyProtection="1">
      <alignment/>
      <protection hidden="1"/>
    </xf>
    <xf numFmtId="37" fontId="8" fillId="3" borderId="16" xfId="0" applyNumberFormat="1" applyFont="1" applyFill="1" applyBorder="1" applyAlignment="1" applyProtection="1">
      <alignment/>
      <protection hidden="1"/>
    </xf>
    <xf numFmtId="37" fontId="8" fillId="2" borderId="0" xfId="0" applyNumberFormat="1" applyFont="1" applyFill="1" applyBorder="1" applyAlignment="1" applyProtection="1">
      <alignment/>
      <protection hidden="1"/>
    </xf>
    <xf numFmtId="37" fontId="0" fillId="3" borderId="17" xfId="0" applyNumberFormat="1" applyFill="1" applyBorder="1" applyAlignment="1" applyProtection="1">
      <alignment/>
      <protection hidden="1"/>
    </xf>
    <xf numFmtId="37" fontId="2" fillId="2" borderId="0" xfId="0" applyNumberFormat="1" applyFont="1" applyFill="1" applyAlignment="1" applyProtection="1">
      <alignment horizontal="right"/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8" fontId="0" fillId="3" borderId="10" xfId="0" applyNumberFormat="1" applyFill="1" applyBorder="1" applyAlignment="1" applyProtection="1">
      <alignment/>
      <protection hidden="1"/>
    </xf>
    <xf numFmtId="37" fontId="0" fillId="3" borderId="18" xfId="0" applyNumberFormat="1" applyFill="1" applyBorder="1" applyAlignment="1" applyProtection="1">
      <alignment/>
      <protection hidden="1"/>
    </xf>
    <xf numFmtId="37" fontId="0" fillId="3" borderId="19" xfId="0" applyNumberFormat="1" applyFont="1" applyFill="1" applyBorder="1" applyAlignment="1" applyProtection="1">
      <alignment/>
      <protection hidden="1"/>
    </xf>
    <xf numFmtId="37" fontId="5" fillId="3" borderId="20" xfId="0" applyNumberFormat="1" applyFont="1" applyFill="1" applyBorder="1" applyAlignment="1" applyProtection="1">
      <alignment/>
      <protection hidden="1"/>
    </xf>
    <xf numFmtId="37" fontId="5" fillId="2" borderId="0" xfId="0" applyNumberFormat="1" applyFont="1" applyFill="1" applyAlignment="1" applyProtection="1">
      <alignment/>
      <protection hidden="1"/>
    </xf>
    <xf numFmtId="37" fontId="5" fillId="2" borderId="0" xfId="0" applyNumberFormat="1" applyFont="1" applyFill="1" applyBorder="1" applyAlignment="1" applyProtection="1">
      <alignment/>
      <protection hidden="1"/>
    </xf>
    <xf numFmtId="37" fontId="5" fillId="3" borderId="21" xfId="0" applyNumberFormat="1" applyFont="1" applyFill="1" applyBorder="1" applyAlignment="1" applyProtection="1">
      <alignment/>
      <protection hidden="1"/>
    </xf>
    <xf numFmtId="39" fontId="0" fillId="3" borderId="10" xfId="0" applyNumberFormat="1" applyFill="1" applyBorder="1" applyAlignment="1" applyProtection="1">
      <alignment/>
      <protection hidden="1"/>
    </xf>
    <xf numFmtId="37" fontId="5" fillId="3" borderId="18" xfId="0" applyNumberFormat="1" applyFont="1" applyFill="1" applyBorder="1" applyAlignment="1" applyProtection="1">
      <alignment/>
      <protection hidden="1"/>
    </xf>
    <xf numFmtId="37" fontId="5" fillId="3" borderId="10" xfId="0" applyNumberFormat="1" applyFont="1" applyFill="1" applyBorder="1" applyAlignment="1" applyProtection="1">
      <alignment/>
      <protection hidden="1"/>
    </xf>
    <xf numFmtId="37" fontId="5" fillId="3" borderId="22" xfId="0" applyNumberFormat="1" applyFont="1" applyFill="1" applyBorder="1" applyAlignment="1" applyProtection="1">
      <alignment/>
      <protection hidden="1"/>
    </xf>
    <xf numFmtId="37" fontId="5" fillId="3" borderId="23" xfId="0" applyNumberFormat="1" applyFont="1" applyFill="1" applyBorder="1" applyAlignment="1" applyProtection="1">
      <alignment/>
      <protection hidden="1"/>
    </xf>
    <xf numFmtId="37" fontId="5" fillId="2" borderId="24" xfId="0" applyNumberFormat="1" applyFont="1" applyFill="1" applyBorder="1" applyAlignment="1" applyProtection="1">
      <alignment/>
      <protection hidden="1"/>
    </xf>
    <xf numFmtId="37" fontId="5" fillId="2" borderId="25" xfId="0" applyNumberFormat="1" applyFont="1" applyFill="1" applyBorder="1" applyAlignment="1" applyProtection="1">
      <alignment/>
      <protection hidden="1"/>
    </xf>
    <xf numFmtId="37" fontId="5" fillId="3" borderId="26" xfId="0" applyNumberFormat="1" applyFont="1" applyFill="1" applyBorder="1" applyAlignment="1" applyProtection="1">
      <alignment/>
      <protection hidden="1"/>
    </xf>
    <xf numFmtId="37" fontId="11" fillId="2" borderId="0" xfId="0" applyNumberFormat="1" applyFont="1" applyFill="1" applyBorder="1" applyAlignment="1">
      <alignment/>
    </xf>
    <xf numFmtId="49" fontId="11" fillId="2" borderId="0" xfId="0" applyNumberFormat="1" applyFont="1" applyFill="1" applyBorder="1" applyAlignment="1">
      <alignment/>
    </xf>
    <xf numFmtId="37" fontId="12" fillId="2" borderId="4" xfId="0" applyNumberFormat="1" applyFont="1" applyFill="1" applyBorder="1" applyAlignment="1">
      <alignment/>
    </xf>
    <xf numFmtId="37" fontId="0" fillId="2" borderId="4" xfId="0" applyNumberFormat="1" applyFont="1" applyFill="1" applyBorder="1" applyAlignment="1">
      <alignment/>
    </xf>
    <xf numFmtId="37" fontId="12" fillId="2" borderId="17" xfId="0" applyNumberFormat="1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1447800</xdr:colOff>
      <xdr:row>4</xdr:row>
      <xdr:rowOff>85725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24800" cy="847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showOutlineSymbols="0" zoomScale="75" zoomScaleNormal="75" zoomScaleSheetLayoutView="75" workbookViewId="0" topLeftCell="A1">
      <selection activeCell="A69" sqref="A69"/>
    </sheetView>
  </sheetViews>
  <sheetFormatPr defaultColWidth="8.6640625" defaultRowHeight="15"/>
  <cols>
    <col min="1" max="1" width="39.10546875" style="0" customWidth="1"/>
    <col min="2" max="2" width="16.6640625" style="0" customWidth="1"/>
    <col min="3" max="3" width="1.5625" style="0" customWidth="1"/>
    <col min="4" max="4" width="16.6640625" style="0" customWidth="1"/>
    <col min="5" max="5" width="1.5625" style="0" customWidth="1"/>
    <col min="6" max="6" width="17.6640625" style="0" customWidth="1"/>
    <col min="7" max="16384" width="11.4453125" style="0" customWidth="1"/>
  </cols>
  <sheetData>
    <row r="1" spans="1:7" ht="15">
      <c r="A1" s="25"/>
      <c r="B1" s="15"/>
      <c r="C1" s="15"/>
      <c r="D1" s="15"/>
      <c r="E1" s="15"/>
      <c r="F1" s="15"/>
      <c r="G1" s="3"/>
    </row>
    <row r="2" spans="1:7" ht="15">
      <c r="A2" s="9"/>
      <c r="B2" s="3"/>
      <c r="C2" s="3"/>
      <c r="D2" s="3"/>
      <c r="E2" s="3"/>
      <c r="F2" s="3"/>
      <c r="G2" s="3"/>
    </row>
    <row r="3" spans="1:7" ht="15">
      <c r="A3" s="9"/>
      <c r="B3" s="3"/>
      <c r="C3" s="3"/>
      <c r="D3" s="3"/>
      <c r="E3" s="3"/>
      <c r="F3" s="3"/>
      <c r="G3" s="3"/>
    </row>
    <row r="4" spans="1:7" ht="15">
      <c r="A4" s="9"/>
      <c r="B4" s="3"/>
      <c r="C4" s="3"/>
      <c r="D4" s="3"/>
      <c r="E4" s="3"/>
      <c r="F4" s="3"/>
      <c r="G4" s="3"/>
    </row>
    <row r="5" spans="1:7" ht="9" customHeight="1">
      <c r="A5" s="9"/>
      <c r="B5" s="3"/>
      <c r="C5" s="3"/>
      <c r="D5" s="3"/>
      <c r="E5" s="3"/>
      <c r="F5" s="3"/>
      <c r="G5" s="3"/>
    </row>
    <row r="6" spans="1:7" ht="18.75">
      <c r="A6" s="66" t="s">
        <v>52</v>
      </c>
      <c r="B6" s="3"/>
      <c r="C6" s="3"/>
      <c r="D6" s="3"/>
      <c r="E6" s="3"/>
      <c r="F6" s="3"/>
      <c r="G6" s="3"/>
    </row>
    <row r="7" spans="1:7" ht="18.75">
      <c r="A7" s="67" t="s">
        <v>53</v>
      </c>
      <c r="B7" s="3"/>
      <c r="C7" s="3"/>
      <c r="D7" s="3"/>
      <c r="E7" s="3"/>
      <c r="F7" s="3"/>
      <c r="G7" s="3"/>
    </row>
    <row r="8" spans="1:7" ht="15">
      <c r="A8" s="9"/>
      <c r="B8" s="3"/>
      <c r="C8" s="3"/>
      <c r="D8" s="3"/>
      <c r="E8" s="3"/>
      <c r="F8" s="3"/>
      <c r="G8" s="3"/>
    </row>
    <row r="9" spans="1:6" ht="18">
      <c r="A9" s="16" t="s">
        <v>0</v>
      </c>
      <c r="B9" s="17"/>
      <c r="C9" s="17"/>
      <c r="D9" s="17"/>
      <c r="E9" s="17"/>
      <c r="F9" s="18"/>
    </row>
    <row r="10" spans="1:6" ht="18">
      <c r="A10" s="11" t="s">
        <v>1</v>
      </c>
      <c r="B10" s="14"/>
      <c r="C10" s="14"/>
      <c r="D10" s="14"/>
      <c r="E10" s="14"/>
      <c r="F10" s="10"/>
    </row>
    <row r="11" spans="1:6" ht="18">
      <c r="A11" s="11" t="s">
        <v>49</v>
      </c>
      <c r="B11" s="14"/>
      <c r="C11" s="14"/>
      <c r="D11" s="14"/>
      <c r="E11" s="14"/>
      <c r="F11" s="10"/>
    </row>
    <row r="12" spans="1:6" ht="15">
      <c r="A12" s="4" t="s">
        <v>43</v>
      </c>
      <c r="B12" s="5"/>
      <c r="C12" s="5"/>
      <c r="D12" s="5"/>
      <c r="E12" s="5"/>
      <c r="F12" s="8"/>
    </row>
    <row r="13" spans="1:6" ht="15.75">
      <c r="A13" s="9"/>
      <c r="B13" s="30">
        <v>2006</v>
      </c>
      <c r="C13" s="1"/>
      <c r="D13" s="30">
        <v>2007</v>
      </c>
      <c r="E13" s="28"/>
      <c r="F13" s="30">
        <v>2007</v>
      </c>
    </row>
    <row r="14" spans="1:6" ht="15.75">
      <c r="A14" s="9"/>
      <c r="B14" s="31" t="s">
        <v>51</v>
      </c>
      <c r="C14" s="2"/>
      <c r="D14" s="31" t="s">
        <v>48</v>
      </c>
      <c r="E14" s="29"/>
      <c r="F14" s="31" t="s">
        <v>50</v>
      </c>
    </row>
    <row r="15" spans="1:6" ht="15.75">
      <c r="A15" s="9"/>
      <c r="B15" s="32" t="s">
        <v>2</v>
      </c>
      <c r="C15" s="2"/>
      <c r="D15" s="32" t="s">
        <v>2</v>
      </c>
      <c r="E15" s="29"/>
      <c r="F15" s="32" t="s">
        <v>2</v>
      </c>
    </row>
    <row r="16" spans="1:6" ht="15.75">
      <c r="A16" s="68" t="s">
        <v>37</v>
      </c>
      <c r="B16" s="33"/>
      <c r="D16" s="33"/>
      <c r="E16" s="3"/>
      <c r="F16" s="33"/>
    </row>
    <row r="17" spans="1:6" ht="15.75">
      <c r="A17" s="12" t="s">
        <v>3</v>
      </c>
      <c r="B17" s="33"/>
      <c r="D17" s="33"/>
      <c r="E17" s="3"/>
      <c r="F17" s="33"/>
    </row>
    <row r="18" spans="1:6" ht="15">
      <c r="A18" s="9" t="s">
        <v>40</v>
      </c>
      <c r="B18" s="39">
        <f>56071267-33356+13223736+8848</f>
        <v>69270495</v>
      </c>
      <c r="C18" s="40"/>
      <c r="D18" s="41">
        <f>65094888-66763+13189378+16384</f>
        <v>78233887</v>
      </c>
      <c r="E18" s="42"/>
      <c r="F18" s="41">
        <f>65027501-67280+14770101+16384</f>
        <v>79746706</v>
      </c>
    </row>
    <row r="19" spans="1:6" ht="15">
      <c r="A19" s="9" t="s">
        <v>41</v>
      </c>
      <c r="B19" s="43">
        <f>16730+9527392+122435337+7387900+283-56071267+33355</f>
        <v>83329730</v>
      </c>
      <c r="C19" s="40"/>
      <c r="D19" s="41">
        <f>20825+10695092+117627460+7924864+2515-65094888+66763</f>
        <v>71242631</v>
      </c>
      <c r="E19" s="42"/>
      <c r="F19" s="41">
        <f>24344+11426006+119080685+7968406+135543-65027501+67280</f>
        <v>73674763</v>
      </c>
    </row>
    <row r="20" spans="1:6" ht="15.75">
      <c r="A20" s="12" t="s">
        <v>39</v>
      </c>
      <c r="B20" s="44">
        <f>+B18+B19</f>
        <v>152600225</v>
      </c>
      <c r="C20" s="45"/>
      <c r="D20" s="46">
        <f>+D18+D19</f>
        <v>149476518</v>
      </c>
      <c r="E20" s="47"/>
      <c r="F20" s="46">
        <f>+F18+F19</f>
        <v>153421469</v>
      </c>
    </row>
    <row r="21" spans="1:6" ht="15">
      <c r="A21" s="9"/>
      <c r="B21" s="39"/>
      <c r="C21" s="40"/>
      <c r="D21" s="39"/>
      <c r="E21" s="42"/>
      <c r="F21" s="39"/>
    </row>
    <row r="22" spans="1:6" ht="15.75">
      <c r="A22" s="12" t="s">
        <v>4</v>
      </c>
      <c r="B22" s="39"/>
      <c r="C22" s="40"/>
      <c r="D22" s="39"/>
      <c r="E22" s="42"/>
      <c r="F22" s="39"/>
    </row>
    <row r="23" spans="1:6" ht="15">
      <c r="A23" s="9" t="s">
        <v>5</v>
      </c>
      <c r="B23" s="39" t="s">
        <v>6</v>
      </c>
      <c r="C23" s="40"/>
      <c r="D23" s="39" t="s">
        <v>6</v>
      </c>
      <c r="E23" s="42"/>
      <c r="F23" s="39" t="s">
        <v>6</v>
      </c>
    </row>
    <row r="24" spans="1:6" ht="15">
      <c r="A24" s="9" t="s">
        <v>7</v>
      </c>
      <c r="B24" s="39">
        <v>87844</v>
      </c>
      <c r="C24" s="40"/>
      <c r="D24" s="41">
        <v>11</v>
      </c>
      <c r="E24" s="42"/>
      <c r="F24" s="41">
        <v>11</v>
      </c>
    </row>
    <row r="25" spans="1:6" ht="15">
      <c r="A25" s="9" t="s">
        <v>8</v>
      </c>
      <c r="B25" s="48">
        <v>10959242</v>
      </c>
      <c r="C25" s="40"/>
      <c r="D25" s="41">
        <v>602898</v>
      </c>
      <c r="E25" s="42"/>
      <c r="F25" s="41">
        <v>603279</v>
      </c>
    </row>
    <row r="26" spans="1:6" ht="15">
      <c r="A26" s="9" t="s">
        <v>9</v>
      </c>
      <c r="B26" s="48">
        <v>68311709</v>
      </c>
      <c r="C26" s="40"/>
      <c r="D26" s="41">
        <v>68380653</v>
      </c>
      <c r="E26" s="42"/>
      <c r="F26" s="41">
        <v>68368590</v>
      </c>
    </row>
    <row r="27" spans="1:6" ht="15">
      <c r="A27" s="9" t="s">
        <v>10</v>
      </c>
      <c r="B27" s="39">
        <f>2090851-28900</f>
        <v>2061951</v>
      </c>
      <c r="C27" s="40"/>
      <c r="D27" s="41">
        <f>1000644-40038</f>
        <v>960606</v>
      </c>
      <c r="E27" s="42"/>
      <c r="F27" s="41">
        <f>1000651-40038</f>
        <v>960613</v>
      </c>
    </row>
    <row r="28" spans="1:6" ht="15.75">
      <c r="A28" s="9" t="s">
        <v>11</v>
      </c>
      <c r="B28" s="39">
        <v>0</v>
      </c>
      <c r="C28" s="49"/>
      <c r="D28" s="39">
        <v>0</v>
      </c>
      <c r="E28" s="50"/>
      <c r="F28" s="39">
        <v>0</v>
      </c>
    </row>
    <row r="29" spans="1:6" ht="15">
      <c r="A29" s="9" t="s">
        <v>12</v>
      </c>
      <c r="B29" s="51">
        <v>6</v>
      </c>
      <c r="C29" s="40"/>
      <c r="D29" s="41">
        <v>251</v>
      </c>
      <c r="E29" s="42"/>
      <c r="F29" s="41">
        <v>0</v>
      </c>
    </row>
    <row r="30" spans="1:6" ht="15">
      <c r="A30" s="9" t="s">
        <v>13</v>
      </c>
      <c r="B30" s="52">
        <f>62220+2906624+75436+1633607+9530+8946296+8606404</f>
        <v>22240117</v>
      </c>
      <c r="C30" s="40"/>
      <c r="D30" s="53">
        <f>30890+2999595+57804+1912517+9485+8150529+9398972</f>
        <v>22559792</v>
      </c>
      <c r="E30" s="42"/>
      <c r="F30" s="53">
        <f>39876+2999595+53505+1917188+9517+8510461+9366401</f>
        <v>22896543</v>
      </c>
    </row>
    <row r="31" spans="1:6" ht="15.75">
      <c r="A31" s="12" t="s">
        <v>14</v>
      </c>
      <c r="B31" s="54">
        <f>SUM(B24:B30)</f>
        <v>103660869</v>
      </c>
      <c r="C31" s="55"/>
      <c r="D31" s="54">
        <f>SUM(D24:D30)</f>
        <v>92504211</v>
      </c>
      <c r="E31" s="56"/>
      <c r="F31" s="54">
        <f>SUM(F24:F30)</f>
        <v>92829036</v>
      </c>
    </row>
    <row r="32" spans="1:6" ht="16.5" thickBot="1">
      <c r="A32" s="68" t="s">
        <v>15</v>
      </c>
      <c r="B32" s="57">
        <f>+B31+B20</f>
        <v>256261094</v>
      </c>
      <c r="C32" s="55"/>
      <c r="D32" s="57">
        <f>+D31+D20</f>
        <v>241980729</v>
      </c>
      <c r="E32" s="56"/>
      <c r="F32" s="57">
        <f>+F31+F20</f>
        <v>246250505</v>
      </c>
    </row>
    <row r="33" spans="1:6" ht="15.75" thickTop="1">
      <c r="A33" s="69"/>
      <c r="B33" s="39"/>
      <c r="C33" s="40"/>
      <c r="D33" s="39"/>
      <c r="E33" s="42"/>
      <c r="F33" s="39"/>
    </row>
    <row r="34" spans="1:6" ht="15.75">
      <c r="A34" s="68" t="s">
        <v>16</v>
      </c>
      <c r="B34" s="39"/>
      <c r="C34" s="40"/>
      <c r="D34" s="39"/>
      <c r="E34" s="42"/>
      <c r="F34" s="39"/>
    </row>
    <row r="35" spans="1:6" ht="15.75">
      <c r="A35" s="12" t="s">
        <v>17</v>
      </c>
      <c r="B35" s="58"/>
      <c r="C35" s="40"/>
      <c r="D35" s="58"/>
      <c r="E35" s="42"/>
      <c r="F35" s="58"/>
    </row>
    <row r="36" spans="1:6" ht="15">
      <c r="A36" s="9" t="s">
        <v>18</v>
      </c>
      <c r="B36" s="39">
        <f>28467365+1311808</f>
        <v>29779173</v>
      </c>
      <c r="C36" s="40"/>
      <c r="D36" s="41">
        <f>34415503+1549734</f>
        <v>35965237</v>
      </c>
      <c r="E36" s="42"/>
      <c r="F36" s="41">
        <f>33627826+1564284</f>
        <v>35192110</v>
      </c>
    </row>
    <row r="37" spans="1:6" ht="15">
      <c r="A37" s="9" t="s">
        <v>19</v>
      </c>
      <c r="B37" s="58"/>
      <c r="C37" s="40"/>
      <c r="D37" s="58"/>
      <c r="E37" s="42"/>
      <c r="F37" s="58"/>
    </row>
    <row r="38" spans="1:6" ht="15">
      <c r="A38" s="9" t="s">
        <v>20</v>
      </c>
      <c r="B38" s="39">
        <f>7261016+18466311+515041+118757</f>
        <v>26361125</v>
      </c>
      <c r="C38" s="40"/>
      <c r="D38" s="41">
        <f>5403435+96536+1192337+1349011+90280</f>
        <v>8131599</v>
      </c>
      <c r="E38" s="42"/>
      <c r="F38" s="41">
        <f>5235994+96484+853313+1560340+90272</f>
        <v>7836403</v>
      </c>
    </row>
    <row r="39" spans="1:6" ht="15">
      <c r="A39" s="9" t="s">
        <v>21</v>
      </c>
      <c r="B39" s="39">
        <v>63852</v>
      </c>
      <c r="C39" s="40"/>
      <c r="D39" s="39">
        <v>65895</v>
      </c>
      <c r="E39" s="42"/>
      <c r="F39" s="39">
        <v>65895</v>
      </c>
    </row>
    <row r="40" spans="1:6" ht="15">
      <c r="A40" s="9" t="s">
        <v>22</v>
      </c>
      <c r="B40" s="39">
        <f>29660196-3303500</f>
        <v>26356696</v>
      </c>
      <c r="C40" s="40"/>
      <c r="D40" s="41">
        <f>29212740-355000</f>
        <v>28857740</v>
      </c>
      <c r="E40" s="42"/>
      <c r="F40" s="41">
        <f>34598446-5904000</f>
        <v>28694446</v>
      </c>
    </row>
    <row r="41" spans="1:6" ht="15">
      <c r="A41" s="9" t="s">
        <v>23</v>
      </c>
      <c r="B41" s="52">
        <f>170454127-149983976-118757-18466311-515041-63852</f>
        <v>1306190</v>
      </c>
      <c r="C41" s="40"/>
      <c r="D41" s="53">
        <f>156521590-96536-133822573-19002337-1192337-1349011-90280-65895</f>
        <v>902621</v>
      </c>
      <c r="E41" s="42"/>
      <c r="F41" s="53">
        <f>156925781-96484-130736542-22367599-853313-1560340-90272-65895</f>
        <v>1155336</v>
      </c>
    </row>
    <row r="42" spans="1:6" ht="15.75">
      <c r="A42" s="12" t="s">
        <v>24</v>
      </c>
      <c r="B42" s="59">
        <f>SUM(B36:B41)</f>
        <v>83867036</v>
      </c>
      <c r="C42" s="55"/>
      <c r="D42" s="59">
        <f>SUM(D36:D41)</f>
        <v>73923092</v>
      </c>
      <c r="E42" s="56"/>
      <c r="F42" s="59">
        <f>SUM(F36:F41)</f>
        <v>72944190</v>
      </c>
    </row>
    <row r="43" spans="1:6" ht="15">
      <c r="A43" s="13"/>
      <c r="B43" s="39"/>
      <c r="C43" s="40"/>
      <c r="D43" s="39"/>
      <c r="E43" s="42"/>
      <c r="F43" s="39"/>
    </row>
    <row r="44" spans="1:6" ht="15.75">
      <c r="A44" s="12" t="s">
        <v>25</v>
      </c>
      <c r="B44" s="39"/>
      <c r="C44" s="40"/>
      <c r="D44" s="39"/>
      <c r="E44" s="42"/>
      <c r="F44" s="39"/>
    </row>
    <row r="45" spans="1:6" ht="15">
      <c r="A45" s="9" t="s">
        <v>26</v>
      </c>
      <c r="B45" s="39"/>
      <c r="C45" s="40"/>
      <c r="D45" s="39"/>
      <c r="E45" s="42"/>
      <c r="F45" s="39"/>
    </row>
    <row r="46" spans="1:6" ht="15">
      <c r="A46" s="9" t="s">
        <v>27</v>
      </c>
      <c r="B46" s="39">
        <v>3792666</v>
      </c>
      <c r="C46" s="40"/>
      <c r="D46" s="39">
        <v>3913978</v>
      </c>
      <c r="E46" s="42"/>
      <c r="F46" s="39">
        <v>3913978</v>
      </c>
    </row>
    <row r="47" spans="1:6" ht="15">
      <c r="A47" s="9" t="s">
        <v>28</v>
      </c>
      <c r="B47" s="39">
        <f>173266+21718+9158+1</f>
        <v>204143</v>
      </c>
      <c r="C47" s="40"/>
      <c r="D47" s="41">
        <f>110818+3555+30466</f>
        <v>144839</v>
      </c>
      <c r="E47" s="42"/>
      <c r="F47" s="41">
        <f>112956+5357-10878</f>
        <v>107435</v>
      </c>
    </row>
    <row r="48" spans="1:6" ht="15">
      <c r="A48" s="9" t="s">
        <v>42</v>
      </c>
      <c r="B48" s="39">
        <f>3303500+149983976</f>
        <v>153287476</v>
      </c>
      <c r="C48" s="40"/>
      <c r="D48" s="41">
        <f>355000+133822573+19002337</f>
        <v>153179910</v>
      </c>
      <c r="E48" s="42"/>
      <c r="F48" s="41">
        <f>5904000+130736542+22367599</f>
        <v>159008141</v>
      </c>
    </row>
    <row r="49" spans="1:6" ht="15">
      <c r="A49" s="9" t="s">
        <v>45</v>
      </c>
      <c r="B49" s="39">
        <f>574683-28900</f>
        <v>545783</v>
      </c>
      <c r="C49" s="40"/>
      <c r="D49" s="41">
        <f>658521-40038</f>
        <v>618483</v>
      </c>
      <c r="E49" s="42"/>
      <c r="F49" s="41">
        <f>835131-40038</f>
        <v>795093</v>
      </c>
    </row>
    <row r="50" spans="1:6" ht="15.75">
      <c r="A50" s="9" t="s">
        <v>29</v>
      </c>
      <c r="B50" s="39">
        <f>10678506+1048405</f>
        <v>11726911</v>
      </c>
      <c r="C50" s="40"/>
      <c r="D50" s="41">
        <f>6666597+828353</f>
        <v>7494950</v>
      </c>
      <c r="E50" s="56"/>
      <c r="F50" s="41">
        <f>5959631+829763</f>
        <v>6789394</v>
      </c>
    </row>
    <row r="51" spans="1:6" ht="15.75">
      <c r="A51" s="12" t="s">
        <v>30</v>
      </c>
      <c r="B51" s="54">
        <f>SUM(B46:B50)</f>
        <v>169556979</v>
      </c>
      <c r="C51" s="55"/>
      <c r="D51" s="54">
        <f>SUM(D46:D50)</f>
        <v>165352160</v>
      </c>
      <c r="E51" s="42"/>
      <c r="F51" s="54">
        <f>SUM(F46:F50)</f>
        <v>170614041</v>
      </c>
    </row>
    <row r="52" spans="1:6" ht="15">
      <c r="A52" s="9"/>
      <c r="B52" s="39"/>
      <c r="C52" s="40"/>
      <c r="D52" s="39"/>
      <c r="E52" s="42"/>
      <c r="F52" s="39"/>
    </row>
    <row r="53" spans="1:6" ht="15.75">
      <c r="A53" s="12" t="s">
        <v>31</v>
      </c>
      <c r="B53" s="39"/>
      <c r="C53" s="40"/>
      <c r="D53" s="39"/>
      <c r="E53" s="42"/>
      <c r="F53" s="39"/>
    </row>
    <row r="54" spans="1:6" ht="15">
      <c r="A54" s="9" t="s">
        <v>32</v>
      </c>
      <c r="B54" s="39"/>
      <c r="C54" s="40"/>
      <c r="D54" s="39"/>
      <c r="E54" s="42"/>
      <c r="F54" s="39"/>
    </row>
    <row r="55" spans="1:6" ht="15">
      <c r="A55" s="9" t="s">
        <v>33</v>
      </c>
      <c r="B55" s="39">
        <f>4000</f>
        <v>4000</v>
      </c>
      <c r="C55" s="40"/>
      <c r="D55" s="39">
        <f>4000</f>
        <v>4000</v>
      </c>
      <c r="E55" s="42"/>
      <c r="F55" s="39">
        <f>4000</f>
        <v>4000</v>
      </c>
    </row>
    <row r="56" spans="1:6" ht="15">
      <c r="A56" s="9" t="s">
        <v>34</v>
      </c>
      <c r="B56" s="39">
        <v>20000</v>
      </c>
      <c r="C56" s="40"/>
      <c r="D56" s="39">
        <v>20000</v>
      </c>
      <c r="E56" s="42"/>
      <c r="F56" s="39">
        <v>20000</v>
      </c>
    </row>
    <row r="57" spans="1:6" ht="15">
      <c r="A57" s="9" t="s">
        <v>38</v>
      </c>
      <c r="B57" s="52">
        <v>2813079</v>
      </c>
      <c r="C57" s="40"/>
      <c r="D57" s="53">
        <v>2681477</v>
      </c>
      <c r="E57" s="42"/>
      <c r="F57" s="53">
        <v>2668274</v>
      </c>
    </row>
    <row r="58" spans="1:6" ht="15.75">
      <c r="A58" s="12" t="s">
        <v>35</v>
      </c>
      <c r="B58" s="60">
        <f>SUM(B55:B57)</f>
        <v>2837079</v>
      </c>
      <c r="C58" s="56"/>
      <c r="D58" s="60">
        <f>SUM(D55:D57)</f>
        <v>2705477</v>
      </c>
      <c r="E58" s="56"/>
      <c r="F58" s="61">
        <f>SUM(F55:F57)</f>
        <v>2692274</v>
      </c>
    </row>
    <row r="59" spans="1:6" ht="16.5" thickBot="1">
      <c r="A59" s="70" t="s">
        <v>36</v>
      </c>
      <c r="B59" s="62">
        <f>B42+B51+B58</f>
        <v>256261094</v>
      </c>
      <c r="C59" s="63"/>
      <c r="D59" s="62">
        <f>D42+D51+D58</f>
        <v>241980729</v>
      </c>
      <c r="E59" s="64"/>
      <c r="F59" s="65">
        <f>F42+F51+F58</f>
        <v>246250505</v>
      </c>
    </row>
    <row r="60" spans="1:6" ht="15.75" thickTop="1">
      <c r="A60" s="9"/>
      <c r="B60" s="26"/>
      <c r="C60" s="3"/>
      <c r="D60" s="3"/>
      <c r="E60" s="3"/>
      <c r="F60" s="34"/>
    </row>
    <row r="61" spans="1:6" ht="15" customHeight="1">
      <c r="A61" s="4"/>
      <c r="B61" s="5"/>
      <c r="C61" s="6"/>
      <c r="D61" s="7"/>
      <c r="E61" s="6"/>
      <c r="F61" s="35"/>
    </row>
    <row r="62" spans="1:6" ht="19.5" customHeight="1">
      <c r="A62" s="23" t="s">
        <v>44</v>
      </c>
      <c r="B62" s="19"/>
      <c r="C62" s="20"/>
      <c r="D62" s="27"/>
      <c r="E62" s="19"/>
      <c r="F62" s="36"/>
    </row>
    <row r="63" spans="1:6" ht="15.75" customHeight="1">
      <c r="A63" s="24" t="s">
        <v>54</v>
      </c>
      <c r="B63" s="3"/>
      <c r="C63" s="20"/>
      <c r="D63" s="27"/>
      <c r="E63" s="19"/>
      <c r="F63" s="36"/>
    </row>
    <row r="64" spans="1:10" ht="12.75" customHeight="1">
      <c r="A64" s="24" t="s">
        <v>46</v>
      </c>
      <c r="C64" s="22"/>
      <c r="D64" s="22"/>
      <c r="E64" s="22"/>
      <c r="F64" s="37"/>
      <c r="G64" s="22"/>
      <c r="H64" s="22"/>
      <c r="I64" s="22"/>
      <c r="J64" s="22"/>
    </row>
    <row r="65" spans="1:6" ht="15.75">
      <c r="A65" s="4" t="s">
        <v>47</v>
      </c>
      <c r="B65" s="21"/>
      <c r="C65" s="21"/>
      <c r="D65" s="21"/>
      <c r="E65" s="21"/>
      <c r="F65" s="38"/>
    </row>
  </sheetData>
  <sheetProtection sheet="1" objects="1" scenarios="1"/>
  <printOptions horizontalCentered="1" verticalCentered="1"/>
  <pageMargins left="0.5" right="0.5" top="0" bottom="0" header="0.25" footer="0.25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JAMAICA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 OF JAMAICA</dc:creator>
  <cp:keywords/>
  <dc:description/>
  <cp:lastModifiedBy>rowenaa</cp:lastModifiedBy>
  <cp:lastPrinted>2007-03-23T17:59:38Z</cp:lastPrinted>
  <dcterms:created xsi:type="dcterms:W3CDTF">2000-01-13T22:55:02Z</dcterms:created>
  <dcterms:modified xsi:type="dcterms:W3CDTF">2007-03-28T13:33:44Z</dcterms:modified>
  <cp:category/>
  <cp:version/>
  <cp:contentType/>
  <cp:contentStatus/>
</cp:coreProperties>
</file>