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S22-Jun-05" sheetId="1" r:id="rId1"/>
  </sheets>
  <definedNames>
    <definedName name="_xlnm.Print_Area" localSheetId="0">'BS22-Jun-05'!$A$1:$F$66</definedName>
    <definedName name="_xlnm.Print_Area">'BS22-Jun-05'!$A$9:$F$62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<sst xmlns="http://schemas.openxmlformats.org/spreadsheetml/2006/main" count="59" uniqueCount="55">
  <si>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</si>
  <si>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</si>
  <si>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</si>
  <si>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</si>
  <si>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</si>
  <si>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</si>
  <si>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</si>
  <si>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</si>
  <si>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</si>
  <si>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</si>
  <si>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</si>
  <si>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</si>
  <si>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</si>
  <si>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</si>
  <si>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</si>
  <si>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</si>
  <si>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</si>
  <si>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</si>
  <si>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</si>
  <si>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</si>
  <si>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</si>
  <si>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</si>
  <si>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</si>
  <si>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</si>
  <si>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</si>
  <si>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</si>
  <si>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</si>
  <si>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</si>
  <si>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</si>
  <si>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</si>
  <si>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</si>
  <si>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</si>
  <si>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</si>
  <si>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</si>
  <si>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</si>
  <si>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</si>
  <si>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</si>
  <si>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</si>
  <si>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</si>
  <si>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</si>
  <si>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</si>
  <si>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</si>
  <si>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</si>
  <si>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</si>
  <si>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</si>
  <si>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</si>
  <si>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</si>
  <si>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t>08 JUNE</t>
  </si>
  <si>
    <t xml:space="preserve">AS AT 22 JUNE 2005 </t>
  </si>
  <si>
    <t>22 JUNE</t>
  </si>
  <si>
    <r>
      <t xml:space="preserve">The year to date loss of $4.87bn is included in </t>
    </r>
    <r>
      <rPr>
        <b/>
        <sz val="12"/>
        <rFont val="Arial MT"/>
        <family val="0"/>
      </rPr>
      <t>Advances and Other GOJ Receivables</t>
    </r>
    <r>
      <rPr>
        <sz val="12"/>
        <rFont val="Arial MT"/>
        <family val="0"/>
      </rPr>
      <t xml:space="preserve">.  This reporting format is </t>
    </r>
  </si>
  <si>
    <t>23 JUNE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</si>
  <si>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Government.</t>
    </r>
  </si>
  <si>
    <t>News Release</t>
  </si>
  <si>
    <t>06 July 2005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</si>
</sst>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#,##0.0_);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_);\(#,##0.000\)"/>
    <numFmt numFmtId="177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b/>
      <i/>
      <sz val="12"/>
      <color indexed="14"/>
      <name val="Times New Roman"/>
      <family val="1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3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5" fillId="2" borderId="0" xfId="0" applyNumberFormat="1" applyFont="1" applyFill="1" applyAlignment="1">
      <alignment horizontal="right"/>
    </xf>
    <xf numFmtId="37" fontId="0" fillId="3" borderId="1" xfId="0" applyNumberFormat="1" applyFill="1" applyBorder="1" applyAlignment="1">
      <alignment/>
    </xf>
    <xf numFmtId="37" fontId="0" fillId="3" borderId="2" xfId="0" applyNumberFormat="1" applyFill="1" applyBorder="1" applyAlignment="1">
      <alignment/>
    </xf>
    <xf numFmtId="37" fontId="5" fillId="3" borderId="2" xfId="0" applyNumberFormat="1" applyFont="1" applyFill="1" applyBorder="1" applyAlignment="1">
      <alignment/>
    </xf>
    <xf numFmtId="37" fontId="5" fillId="3" borderId="3" xfId="0" applyNumberFormat="1" applyFont="1" applyFill="1" applyBorder="1" applyAlignment="1">
      <alignment/>
    </xf>
    <xf numFmtId="37" fontId="5" fillId="3" borderId="4" xfId="0" applyNumberFormat="1" applyFont="1" applyFill="1" applyBorder="1" applyAlignment="1">
      <alignment/>
    </xf>
    <xf numFmtId="39" fontId="0" fillId="3" borderId="1" xfId="0" applyNumberForma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2" fillId="2" borderId="6" xfId="0" applyNumberFormat="1" applyFont="1" applyFill="1" applyBorder="1" applyAlignment="1">
      <alignment horizontal="centerContinuous"/>
    </xf>
    <xf numFmtId="37" fontId="2" fillId="3" borderId="6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7" fillId="2" borderId="10" xfId="0" applyNumberFormat="1" applyFont="1" applyFill="1" applyBorder="1" applyAlignment="1">
      <alignment/>
    </xf>
    <xf numFmtId="37" fontId="5" fillId="2" borderId="11" xfId="0" applyNumberFormat="1" applyFont="1" applyFill="1" applyBorder="1" applyAlignment="1">
      <alignment/>
    </xf>
    <xf numFmtId="37" fontId="5" fillId="2" borderId="12" xfId="0" applyNumberFormat="1" applyFont="1" applyFill="1" applyBorder="1" applyAlignment="1">
      <alignment/>
    </xf>
    <xf numFmtId="37" fontId="2" fillId="2" borderId="8" xfId="0" applyNumberFormat="1" applyFont="1" applyFill="1" applyBorder="1" applyAlignment="1">
      <alignment horizontal="centerContinuous"/>
    </xf>
    <xf numFmtId="37" fontId="0" fillId="2" borderId="8" xfId="0" applyNumberFormat="1" applyFont="1" applyFill="1" applyBorder="1" applyAlignment="1">
      <alignment/>
    </xf>
    <xf numFmtId="37" fontId="3" fillId="2" borderId="9" xfId="0" applyNumberFormat="1" applyFont="1" applyFill="1" applyBorder="1" applyAlignment="1">
      <alignment horizontal="centerContinuous"/>
    </xf>
    <xf numFmtId="37" fontId="7" fillId="2" borderId="9" xfId="0" applyNumberFormat="1" applyFont="1" applyFill="1" applyBorder="1" applyAlignment="1">
      <alignment/>
    </xf>
    <xf numFmtId="37" fontId="4" fillId="2" borderId="9" xfId="0" applyNumberFormat="1" applyFont="1" applyFill="1" applyBorder="1" applyAlignment="1">
      <alignment/>
    </xf>
    <xf numFmtId="37" fontId="6" fillId="2" borderId="9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3" xfId="0" applyNumberFormat="1" applyFill="1" applyBorder="1" applyAlignment="1">
      <alignment/>
    </xf>
    <xf numFmtId="37" fontId="0" fillId="2" borderId="14" xfId="0" applyNumberFormat="1" applyFill="1" applyBorder="1" applyAlignment="1">
      <alignment/>
    </xf>
    <xf numFmtId="37" fontId="0" fillId="3" borderId="10" xfId="0" applyNumberFormat="1" applyFill="1" applyBorder="1" applyAlignment="1">
      <alignment/>
    </xf>
    <xf numFmtId="38" fontId="0" fillId="3" borderId="1" xfId="0" applyNumberFormat="1" applyFill="1" applyBorder="1" applyAlignment="1">
      <alignment/>
    </xf>
    <xf numFmtId="37" fontId="5" fillId="3" borderId="1" xfId="0" applyNumberFormat="1" applyFont="1" applyFill="1" applyBorder="1" applyAlignment="1">
      <alignment/>
    </xf>
    <xf numFmtId="37" fontId="5" fillId="3" borderId="15" xfId="0" applyNumberFormat="1" applyFont="1" applyFill="1" applyBorder="1" applyAlignment="1">
      <alignment/>
    </xf>
    <xf numFmtId="37" fontId="3" fillId="2" borderId="16" xfId="0" applyNumberFormat="1" applyFont="1" applyFill="1" applyBorder="1" applyAlignment="1">
      <alignment horizontal="centerContinuous"/>
    </xf>
    <xf numFmtId="37" fontId="2" fillId="2" borderId="13" xfId="0" applyNumberFormat="1" applyFont="1" applyFill="1" applyBorder="1" applyAlignment="1">
      <alignment horizontal="centerContinuous"/>
    </xf>
    <xf numFmtId="37" fontId="2" fillId="2" borderId="14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9" fillId="3" borderId="17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 quotePrefix="1">
      <alignment horizontal="center"/>
    </xf>
    <xf numFmtId="37" fontId="4" fillId="3" borderId="1" xfId="0" applyNumberFormat="1" applyFont="1" applyFill="1" applyBorder="1" applyAlignment="1">
      <alignment horizontal="center"/>
    </xf>
    <xf numFmtId="37" fontId="0" fillId="4" borderId="1" xfId="0" applyNumberFormat="1" applyFill="1" applyBorder="1" applyAlignment="1">
      <alignment/>
    </xf>
    <xf numFmtId="37" fontId="0" fillId="4" borderId="17" xfId="0" applyNumberFormat="1" applyFill="1" applyBorder="1" applyAlignment="1">
      <alignment/>
    </xf>
    <xf numFmtId="37" fontId="9" fillId="4" borderId="17" xfId="0" applyNumberFormat="1" applyFont="1" applyFill="1" applyBorder="1" applyAlignment="1">
      <alignment/>
    </xf>
    <xf numFmtId="37" fontId="0" fillId="4" borderId="10" xfId="0" applyNumberFormat="1" applyFill="1" applyBorder="1" applyAlignment="1">
      <alignment/>
    </xf>
    <xf numFmtId="38" fontId="0" fillId="4" borderId="1" xfId="0" applyNumberFormat="1" applyFill="1" applyBorder="1" applyAlignment="1">
      <alignment/>
    </xf>
    <xf numFmtId="37" fontId="0" fillId="4" borderId="2" xfId="0" applyNumberFormat="1" applyFill="1" applyBorder="1" applyAlignment="1">
      <alignment/>
    </xf>
    <xf numFmtId="37" fontId="5" fillId="4" borderId="3" xfId="0" applyNumberFormat="1" applyFont="1" applyFill="1" applyBorder="1" applyAlignment="1">
      <alignment/>
    </xf>
    <xf numFmtId="37" fontId="5" fillId="4" borderId="4" xfId="0" applyNumberFormat="1" applyFont="1" applyFill="1" applyBorder="1" applyAlignment="1">
      <alignment/>
    </xf>
    <xf numFmtId="39" fontId="0" fillId="4" borderId="1" xfId="0" applyNumberFormat="1" applyFill="1" applyBorder="1" applyAlignment="1">
      <alignment/>
    </xf>
    <xf numFmtId="37" fontId="5" fillId="4" borderId="2" xfId="0" applyNumberFormat="1" applyFont="1" applyFill="1" applyBorder="1" applyAlignment="1">
      <alignment/>
    </xf>
    <xf numFmtId="37" fontId="5" fillId="4" borderId="1" xfId="0" applyNumberFormat="1" applyFont="1" applyFill="1" applyBorder="1" applyAlignment="1">
      <alignment/>
    </xf>
    <xf numFmtId="37" fontId="5" fillId="4" borderId="15" xfId="0" applyNumberFormat="1" applyFont="1" applyFill="1" applyBorder="1" applyAlignment="1">
      <alignment/>
    </xf>
    <xf numFmtId="37" fontId="0" fillId="3" borderId="17" xfId="0" applyNumberForma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8" fillId="3" borderId="0" xfId="0" applyNumberFormat="1" applyFont="1" applyBorder="1" applyAlignment="1">
      <alignment/>
    </xf>
    <xf numFmtId="37" fontId="8" fillId="2" borderId="8" xfId="0" applyNumberFormat="1" applyFont="1" applyFill="1" applyBorder="1" applyAlignment="1">
      <alignment/>
    </xf>
    <xf numFmtId="37" fontId="8" fillId="2" borderId="6" xfId="0" applyNumberFormat="1" applyFont="1" applyFill="1" applyBorder="1" applyAlignment="1">
      <alignment/>
    </xf>
    <xf numFmtId="37" fontId="8" fillId="2" borderId="7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0" fillId="2" borderId="16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16" xfId="0" applyNumberFormat="1" applyFill="1" applyBorder="1" applyAlignment="1">
      <alignment/>
    </xf>
    <xf numFmtId="37" fontId="0" fillId="2" borderId="18" xfId="0" applyNumberFormat="1" applyFill="1" applyBorder="1" applyAlignment="1">
      <alignment/>
    </xf>
    <xf numFmtId="37" fontId="0" fillId="2" borderId="19" xfId="0" applyNumberFormat="1" applyFill="1" applyBorder="1" applyAlignment="1">
      <alignment/>
    </xf>
    <xf numFmtId="37" fontId="5" fillId="2" borderId="7" xfId="0" applyNumberFormat="1" applyFont="1" applyFill="1" applyBorder="1" applyAlignment="1">
      <alignment horizontal="center"/>
    </xf>
    <xf numFmtId="37" fontId="12" fillId="2" borderId="9" xfId="0" applyNumberFormat="1" applyFont="1" applyFill="1" applyBorder="1" applyAlignment="1">
      <alignment/>
    </xf>
    <xf numFmtId="49" fontId="12" fillId="2" borderId="9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4385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showOutlineSymbols="0" zoomScale="75" zoomScaleNormal="75" zoomScaleSheetLayoutView="75" workbookViewId="0" topLeftCell="A13">
      <selection activeCell="H7" sqref="H7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spans="1:6" ht="15">
      <c r="A1" s="67"/>
      <c r="B1" s="31"/>
      <c r="C1" s="31"/>
      <c r="D1" s="31"/>
      <c r="E1" s="31"/>
      <c r="F1" s="32"/>
    </row>
    <row r="2" spans="1:6" ht="15">
      <c r="A2" s="20"/>
      <c r="B2" s="13"/>
      <c r="C2" s="13"/>
      <c r="D2" s="13"/>
      <c r="E2" s="13"/>
      <c r="F2" s="19"/>
    </row>
    <row r="3" spans="1:6" ht="15">
      <c r="A3" s="20"/>
      <c r="B3" s="13"/>
      <c r="C3" s="13"/>
      <c r="D3" s="13"/>
      <c r="E3" s="13"/>
      <c r="F3" s="19"/>
    </row>
    <row r="4" spans="1:6" ht="15">
      <c r="A4" s="20"/>
      <c r="B4" s="13"/>
      <c r="C4" s="13"/>
      <c r="D4" s="13"/>
      <c r="E4" s="13"/>
      <c r="F4" s="19"/>
    </row>
    <row r="5" spans="1:6" ht="15">
      <c r="A5" s="20"/>
      <c r="B5" s="13"/>
      <c r="C5" s="13"/>
      <c r="D5" s="13"/>
      <c r="E5" s="13"/>
      <c r="F5" s="19"/>
    </row>
    <row r="6" spans="1:6" ht="18.75">
      <c r="A6" s="71" t="s">
        <v>53</v>
      </c>
      <c r="B6" s="13"/>
      <c r="C6" s="13"/>
      <c r="D6" s="13"/>
      <c r="E6" s="13"/>
      <c r="F6" s="19"/>
    </row>
    <row r="7" spans="1:6" ht="18.75">
      <c r="A7" s="72" t="s">
        <v>54</v>
      </c>
      <c r="B7" s="13"/>
      <c r="C7" s="13"/>
      <c r="D7" s="13"/>
      <c r="E7" s="13"/>
      <c r="F7" s="19"/>
    </row>
    <row r="8" spans="1:6" ht="15">
      <c r="A8" s="20"/>
      <c r="B8" s="13"/>
      <c r="C8" s="13"/>
      <c r="D8" s="13"/>
      <c r="E8" s="13"/>
      <c r="F8" s="19"/>
    </row>
    <row r="9" spans="1:6" ht="15.75">
      <c r="A9" s="14"/>
      <c r="B9" s="15"/>
      <c r="C9" s="15"/>
      <c r="D9" s="15"/>
      <c r="E9" s="15"/>
      <c r="F9" s="70"/>
    </row>
    <row r="10" spans="1:6" ht="18">
      <c r="A10" s="37" t="s">
        <v>0</v>
      </c>
      <c r="B10" s="38"/>
      <c r="C10" s="38"/>
      <c r="D10" s="38"/>
      <c r="E10" s="38"/>
      <c r="F10" s="39"/>
    </row>
    <row r="11" spans="1:6" ht="18">
      <c r="A11" s="26" t="s">
        <v>1</v>
      </c>
      <c r="B11" s="30"/>
      <c r="C11" s="30"/>
      <c r="D11" s="30"/>
      <c r="E11" s="30"/>
      <c r="F11" s="24"/>
    </row>
    <row r="12" spans="1:6" ht="18">
      <c r="A12" s="26" t="s">
        <v>48</v>
      </c>
      <c r="B12" s="30"/>
      <c r="C12" s="30"/>
      <c r="D12" s="30"/>
      <c r="E12" s="30"/>
      <c r="F12" s="24"/>
    </row>
    <row r="13" spans="1:6" ht="15">
      <c r="A13" s="14" t="s">
        <v>43</v>
      </c>
      <c r="B13" s="15"/>
      <c r="C13" s="15"/>
      <c r="D13" s="15"/>
      <c r="E13" s="15"/>
      <c r="F13" s="18"/>
    </row>
    <row r="14" spans="1:6" ht="15.75">
      <c r="A14" s="20"/>
      <c r="B14" s="42">
        <v>2004</v>
      </c>
      <c r="C14" s="1"/>
      <c r="D14" s="42">
        <v>2005</v>
      </c>
      <c r="E14" s="1"/>
      <c r="F14" s="42">
        <v>2005</v>
      </c>
    </row>
    <row r="15" spans="1:6" ht="15.75">
      <c r="A15" s="20"/>
      <c r="B15" s="43" t="s">
        <v>51</v>
      </c>
      <c r="C15" s="2"/>
      <c r="D15" s="43" t="s">
        <v>47</v>
      </c>
      <c r="E15" s="2"/>
      <c r="F15" s="43" t="s">
        <v>49</v>
      </c>
    </row>
    <row r="16" spans="1:6" ht="15.75">
      <c r="A16" s="20"/>
      <c r="B16" s="44" t="s">
        <v>2</v>
      </c>
      <c r="C16" s="2"/>
      <c r="D16" s="44" t="s">
        <v>2</v>
      </c>
      <c r="E16" s="2"/>
      <c r="F16" s="44" t="s">
        <v>2</v>
      </c>
    </row>
    <row r="17" spans="1:6" ht="15.75">
      <c r="A17" s="27" t="s">
        <v>37</v>
      </c>
      <c r="B17" s="6"/>
      <c r="D17" s="6"/>
      <c r="F17" s="6"/>
    </row>
    <row r="18" spans="1:6" ht="15.75">
      <c r="A18" s="28" t="s">
        <v>3</v>
      </c>
      <c r="B18" s="6"/>
      <c r="D18" s="6"/>
      <c r="F18" s="6"/>
    </row>
    <row r="19" spans="1:6" ht="15">
      <c r="A19" s="20" t="s">
        <v>40</v>
      </c>
      <c r="B19" s="6">
        <f>33083199-28654+7900313+23793</f>
        <v>40978651</v>
      </c>
      <c r="D19" s="6">
        <f>40649984-6766+8648486+2365</f>
        <v>49294069</v>
      </c>
      <c r="F19" s="45">
        <f>40289056-6208+9469005+2365</f>
        <v>49754218</v>
      </c>
    </row>
    <row r="20" spans="1:6" ht="15">
      <c r="A20" s="20" t="s">
        <v>41</v>
      </c>
      <c r="B20" s="57">
        <f>16130+7423405+79603554+5345632+4717-33083199+28654</f>
        <v>59338893</v>
      </c>
      <c r="D20" s="57">
        <f>23337+35658052+95307175+8877610+2451-40649984+6766</f>
        <v>99225407</v>
      </c>
      <c r="F20" s="46">
        <f>22300+16618251+99135626+8833366+565-40289056+6208</f>
        <v>84327260</v>
      </c>
    </row>
    <row r="21" spans="1:6" ht="15.75">
      <c r="A21" s="28" t="s">
        <v>39</v>
      </c>
      <c r="B21" s="41">
        <f>+B19+B20</f>
        <v>100317544</v>
      </c>
      <c r="C21" s="40"/>
      <c r="D21" s="41">
        <f>+D19+D20</f>
        <v>148519476</v>
      </c>
      <c r="E21" s="40"/>
      <c r="F21" s="47">
        <f>+F19+F20</f>
        <v>134081478</v>
      </c>
    </row>
    <row r="22" spans="1:6" ht="15">
      <c r="A22" s="20"/>
      <c r="B22" s="6"/>
      <c r="D22" s="6"/>
      <c r="F22" s="45"/>
    </row>
    <row r="23" spans="1:6" ht="15.75">
      <c r="A23" s="28" t="s">
        <v>4</v>
      </c>
      <c r="B23" s="6"/>
      <c r="D23" s="6"/>
      <c r="F23" s="45"/>
    </row>
    <row r="24" spans="1:6" ht="15">
      <c r="A24" s="20" t="s">
        <v>5</v>
      </c>
      <c r="B24" s="6" t="s">
        <v>6</v>
      </c>
      <c r="D24" s="6" t="s">
        <v>6</v>
      </c>
      <c r="F24" s="45" t="s">
        <v>6</v>
      </c>
    </row>
    <row r="25" spans="1:6" ht="15">
      <c r="A25" s="20" t="s">
        <v>7</v>
      </c>
      <c r="B25" s="6">
        <v>153</v>
      </c>
      <c r="D25" s="6">
        <v>721</v>
      </c>
      <c r="F25" s="45">
        <v>840</v>
      </c>
    </row>
    <row r="26" spans="1:6" ht="15">
      <c r="A26" s="20" t="s">
        <v>8</v>
      </c>
      <c r="B26" s="33">
        <v>8286467</v>
      </c>
      <c r="D26" s="33">
        <v>11503369</v>
      </c>
      <c r="F26" s="48">
        <v>11503470</v>
      </c>
    </row>
    <row r="27" spans="1:6" ht="15">
      <c r="A27" s="20" t="s">
        <v>9</v>
      </c>
      <c r="B27" s="33">
        <v>68702332</v>
      </c>
      <c r="D27" s="33">
        <v>73617232</v>
      </c>
      <c r="F27" s="48">
        <v>73617232</v>
      </c>
    </row>
    <row r="28" spans="1:6" ht="15">
      <c r="A28" s="20" t="s">
        <v>10</v>
      </c>
      <c r="B28" s="6">
        <f>-5282237+5345873+3629076</f>
        <v>3692712</v>
      </c>
      <c r="D28" s="6">
        <f>-620483+669865+4244330</f>
        <v>4293712</v>
      </c>
      <c r="F28" s="45">
        <f>-620549+669865+4823538</f>
        <v>4872854</v>
      </c>
    </row>
    <row r="29" spans="1:6" ht="15.75">
      <c r="A29" s="20" t="s">
        <v>11</v>
      </c>
      <c r="B29" s="6">
        <v>0</v>
      </c>
      <c r="C29" s="4"/>
      <c r="D29" s="6">
        <v>0</v>
      </c>
      <c r="E29" s="5"/>
      <c r="F29" s="45">
        <v>0</v>
      </c>
    </row>
    <row r="30" spans="1:6" ht="15">
      <c r="A30" s="20" t="s">
        <v>12</v>
      </c>
      <c r="B30" s="34">
        <v>0</v>
      </c>
      <c r="D30" s="34">
        <v>0</v>
      </c>
      <c r="F30" s="49">
        <v>12</v>
      </c>
    </row>
    <row r="31" spans="1:6" ht="15">
      <c r="A31" s="20" t="s">
        <v>13</v>
      </c>
      <c r="B31" s="7">
        <f>39271+2454750+90047+1626331+9044+11565933+3920322+2</f>
        <v>19705700</v>
      </c>
      <c r="D31" s="7">
        <f>53994+2738720+86826+1638093+54171+9678582+7284252</f>
        <v>21534638</v>
      </c>
      <c r="F31" s="50">
        <f>50000+2738720+86826+1640524+9490+9726828+7226229</f>
        <v>21478617</v>
      </c>
    </row>
    <row r="32" spans="1:6" ht="15.75">
      <c r="A32" s="28" t="s">
        <v>14</v>
      </c>
      <c r="B32" s="9">
        <f>SUM(B25:B31)</f>
        <v>100387364</v>
      </c>
      <c r="C32" s="3"/>
      <c r="D32" s="9">
        <f>SUM(D25:D31)</f>
        <v>110949672</v>
      </c>
      <c r="E32" s="3"/>
      <c r="F32" s="51">
        <f>SUM(F25:F31)</f>
        <v>111473025</v>
      </c>
    </row>
    <row r="33" spans="1:6" ht="16.5" thickBot="1">
      <c r="A33" s="27" t="s">
        <v>15</v>
      </c>
      <c r="B33" s="10">
        <f>+B32+B21</f>
        <v>200704908</v>
      </c>
      <c r="C33" s="3"/>
      <c r="D33" s="10">
        <f>+D32+D21</f>
        <v>259469148</v>
      </c>
      <c r="E33" s="3"/>
      <c r="F33" s="52">
        <f>+F32+F21</f>
        <v>245554503</v>
      </c>
    </row>
    <row r="34" spans="1:6" ht="15.75" thickTop="1">
      <c r="A34" s="20"/>
      <c r="B34" s="6"/>
      <c r="D34" s="6"/>
      <c r="F34" s="45"/>
    </row>
    <row r="35" spans="1:6" ht="15.75">
      <c r="A35" s="27" t="s">
        <v>16</v>
      </c>
      <c r="B35" s="6"/>
      <c r="D35" s="6"/>
      <c r="F35" s="45"/>
    </row>
    <row r="36" spans="1:6" ht="15.75">
      <c r="A36" s="28" t="s">
        <v>17</v>
      </c>
      <c r="B36" s="11"/>
      <c r="D36" s="11"/>
      <c r="F36" s="53"/>
    </row>
    <row r="37" spans="1:6" ht="15">
      <c r="A37" s="20" t="s">
        <v>18</v>
      </c>
      <c r="B37" s="6">
        <f>23035403+1051836</f>
        <v>24087239</v>
      </c>
      <c r="D37" s="6">
        <f>25679653+1175322</f>
        <v>26854975</v>
      </c>
      <c r="F37" s="45">
        <f>25084464+1177361</f>
        <v>26261825</v>
      </c>
    </row>
    <row r="38" spans="1:6" ht="15">
      <c r="A38" s="20" t="s">
        <v>19</v>
      </c>
      <c r="B38" s="11"/>
      <c r="D38" s="11"/>
      <c r="F38" s="53"/>
    </row>
    <row r="39" spans="1:6" ht="15">
      <c r="A39" s="20" t="s">
        <v>20</v>
      </c>
      <c r="B39" s="6">
        <f>2973832+211779+848280</f>
        <v>4033891</v>
      </c>
      <c r="D39" s="6">
        <f>7177033+18779172+837929+98280</f>
        <v>26892414</v>
      </c>
      <c r="F39" s="45">
        <f>6443091+1061347+1036559+96089</f>
        <v>8637086</v>
      </c>
    </row>
    <row r="40" spans="1:6" ht="15">
      <c r="A40" s="20" t="s">
        <v>21</v>
      </c>
      <c r="B40" s="6">
        <v>58828</v>
      </c>
      <c r="D40" s="6">
        <v>60164</v>
      </c>
      <c r="F40" s="45">
        <v>60164</v>
      </c>
    </row>
    <row r="41" spans="1:6" ht="15">
      <c r="A41" s="20" t="s">
        <v>22</v>
      </c>
      <c r="B41" s="6">
        <f>30540337-2554500</f>
        <v>27985837</v>
      </c>
      <c r="D41" s="6">
        <f>26113666-1435000</f>
        <v>24678666</v>
      </c>
      <c r="F41" s="45">
        <f>26779492-2324000</f>
        <v>24455492</v>
      </c>
    </row>
    <row r="42" spans="1:6" ht="15">
      <c r="A42" s="20" t="s">
        <v>23</v>
      </c>
      <c r="B42" s="7">
        <f>62426889-60076172-58828-211779-848280</f>
        <v>1231830</v>
      </c>
      <c r="D42" s="7">
        <f>182914674-162240735-60164-18779172-837929-98280</f>
        <v>898394</v>
      </c>
      <c r="F42" s="50">
        <f>169464873-166436497-60164-1061347-1036559-96089</f>
        <v>774217</v>
      </c>
    </row>
    <row r="43" spans="1:6" ht="15.75">
      <c r="A43" s="28" t="s">
        <v>24</v>
      </c>
      <c r="B43" s="8">
        <f>SUM(B37:B42)</f>
        <v>57397625</v>
      </c>
      <c r="C43" s="3"/>
      <c r="D43" s="8">
        <f>SUM(D37:D42)</f>
        <v>79384613</v>
      </c>
      <c r="E43" s="3"/>
      <c r="F43" s="54">
        <f>SUM(F37:F42)</f>
        <v>60188784</v>
      </c>
    </row>
    <row r="44" spans="1:6" ht="15">
      <c r="A44" s="29"/>
      <c r="B44" s="6"/>
      <c r="D44" s="6"/>
      <c r="F44" s="45"/>
    </row>
    <row r="45" spans="1:6" ht="15.75">
      <c r="A45" s="28" t="s">
        <v>25</v>
      </c>
      <c r="B45" s="6"/>
      <c r="D45" s="6"/>
      <c r="F45" s="45"/>
    </row>
    <row r="46" spans="1:6" ht="15">
      <c r="A46" s="20" t="s">
        <v>26</v>
      </c>
      <c r="B46" s="6"/>
      <c r="D46" s="6"/>
      <c r="F46" s="45"/>
    </row>
    <row r="47" spans="1:6" ht="15">
      <c r="A47" s="20" t="s">
        <v>27</v>
      </c>
      <c r="B47" s="6">
        <v>3573578</v>
      </c>
      <c r="D47" s="6">
        <v>3792666</v>
      </c>
      <c r="F47" s="45">
        <v>3792666</v>
      </c>
    </row>
    <row r="48" spans="1:6" ht="15">
      <c r="A48" s="20" t="s">
        <v>28</v>
      </c>
      <c r="B48" s="6">
        <f>275937+3505+1684</f>
        <v>281126</v>
      </c>
      <c r="D48" s="6">
        <f>226538+11926+17162</f>
        <v>255626</v>
      </c>
      <c r="F48" s="45">
        <f>210565+11457+14343</f>
        <v>236365</v>
      </c>
    </row>
    <row r="49" spans="1:6" ht="15">
      <c r="A49" s="20" t="s">
        <v>42</v>
      </c>
      <c r="B49" s="6">
        <f>60719340+2554500+60076172</f>
        <v>123350012</v>
      </c>
      <c r="D49" s="6">
        <f>162240735+1435000</f>
        <v>163675735</v>
      </c>
      <c r="F49" s="45">
        <f>2324000+166436497</f>
        <v>168760497</v>
      </c>
    </row>
    <row r="50" spans="1:6" ht="15">
      <c r="A50" s="20" t="s">
        <v>45</v>
      </c>
      <c r="B50" s="6">
        <f>5345873</f>
        <v>5345873</v>
      </c>
      <c r="D50" s="6">
        <f>669865</f>
        <v>669865</v>
      </c>
      <c r="F50" s="45">
        <f>669865</f>
        <v>669865</v>
      </c>
    </row>
    <row r="51" spans="1:6" ht="15.75">
      <c r="A51" s="20" t="s">
        <v>29</v>
      </c>
      <c r="B51" s="6">
        <f>2871250+5550331</f>
        <v>8421581</v>
      </c>
      <c r="D51" s="6">
        <f>7657407+1027914</f>
        <v>8685321</v>
      </c>
      <c r="E51" s="3"/>
      <c r="F51" s="45">
        <f>7873665+1027339</f>
        <v>8901004</v>
      </c>
    </row>
    <row r="52" spans="1:6" ht="15.75">
      <c r="A52" s="28" t="s">
        <v>30</v>
      </c>
      <c r="B52" s="9">
        <f>SUM(B47:B51)</f>
        <v>140972170</v>
      </c>
      <c r="C52" s="3"/>
      <c r="D52" s="9">
        <f>SUM(D47:D51)</f>
        <v>177079213</v>
      </c>
      <c r="F52" s="51">
        <f>SUM(F47:F51)</f>
        <v>182360397</v>
      </c>
    </row>
    <row r="53" spans="1:6" ht="15">
      <c r="A53" s="20"/>
      <c r="B53" s="6"/>
      <c r="D53" s="6"/>
      <c r="F53" s="45"/>
    </row>
    <row r="54" spans="1:6" ht="15.75">
      <c r="A54" s="28" t="s">
        <v>31</v>
      </c>
      <c r="B54" s="6"/>
      <c r="D54" s="6"/>
      <c r="F54" s="45"/>
    </row>
    <row r="55" spans="1:6" ht="15">
      <c r="A55" s="20" t="s">
        <v>32</v>
      </c>
      <c r="B55" s="6"/>
      <c r="D55" s="6"/>
      <c r="F55" s="45"/>
    </row>
    <row r="56" spans="1:6" ht="15">
      <c r="A56" s="20" t="s">
        <v>33</v>
      </c>
      <c r="B56" s="6">
        <f>4000</f>
        <v>4000</v>
      </c>
      <c r="D56" s="6">
        <f>4000</f>
        <v>4000</v>
      </c>
      <c r="F56" s="45">
        <f>4000</f>
        <v>4000</v>
      </c>
    </row>
    <row r="57" spans="1:6" ht="15">
      <c r="A57" s="20" t="s">
        <v>34</v>
      </c>
      <c r="B57" s="6">
        <v>20000</v>
      </c>
      <c r="D57" s="6">
        <v>20000</v>
      </c>
      <c r="F57" s="45">
        <v>20000</v>
      </c>
    </row>
    <row r="58" spans="1:6" ht="15">
      <c r="A58" s="20" t="s">
        <v>38</v>
      </c>
      <c r="B58" s="7">
        <v>2311113</v>
      </c>
      <c r="D58" s="7">
        <v>2981322</v>
      </c>
      <c r="F58" s="50">
        <v>2981322</v>
      </c>
    </row>
    <row r="59" spans="1:6" ht="15.75">
      <c r="A59" s="28" t="s">
        <v>35</v>
      </c>
      <c r="B59" s="35">
        <f>SUM(B56:B58)</f>
        <v>2335113</v>
      </c>
      <c r="C59" s="12"/>
      <c r="D59" s="35">
        <f>SUM(D56:D58)</f>
        <v>3005322</v>
      </c>
      <c r="E59" s="3"/>
      <c r="F59" s="55">
        <f>SUM(F56:F58)</f>
        <v>3005322</v>
      </c>
    </row>
    <row r="60" spans="1:6" ht="16.5" thickBot="1">
      <c r="A60" s="21" t="s">
        <v>36</v>
      </c>
      <c r="B60" s="36">
        <f>B43+B52+B59</f>
        <v>200704908</v>
      </c>
      <c r="C60" s="22"/>
      <c r="D60" s="36">
        <f>D43+D52+D59</f>
        <v>259469148</v>
      </c>
      <c r="E60" s="23"/>
      <c r="F60" s="56">
        <f>F43+F52+F59</f>
        <v>245554503</v>
      </c>
    </row>
    <row r="61" spans="1:6" ht="15.75" thickTop="1">
      <c r="A61" s="20"/>
      <c r="B61" s="68"/>
      <c r="C61" s="13"/>
      <c r="D61" s="13"/>
      <c r="E61" s="13"/>
      <c r="F61" s="69"/>
    </row>
    <row r="62" spans="1:6" ht="15">
      <c r="A62" s="14"/>
      <c r="B62" s="15"/>
      <c r="C62" s="16"/>
      <c r="D62" s="17"/>
      <c r="E62" s="16"/>
      <c r="F62" s="18"/>
    </row>
    <row r="63" spans="1:6" ht="16.5">
      <c r="A63" s="65" t="s">
        <v>44</v>
      </c>
      <c r="B63" s="58"/>
      <c r="C63" s="59"/>
      <c r="D63" s="60"/>
      <c r="E63" s="58"/>
      <c r="F63" s="61"/>
    </row>
    <row r="64" spans="1:6" ht="15" customHeight="1">
      <c r="A64" s="66" t="s">
        <v>50</v>
      </c>
      <c r="B64" s="13"/>
      <c r="C64" s="59"/>
      <c r="D64" s="60"/>
      <c r="E64" s="58"/>
      <c r="F64" s="61"/>
    </row>
    <row r="65" spans="1:6" ht="19.5" customHeight="1">
      <c r="A65" s="66" t="s">
        <v>46</v>
      </c>
      <c r="C65" s="64"/>
      <c r="D65" s="64"/>
      <c r="E65" s="64"/>
      <c r="F65" s="25"/>
    </row>
    <row r="66" spans="1:6" ht="15.75" customHeight="1">
      <c r="A66" s="14" t="s">
        <v>52</v>
      </c>
      <c r="B66" s="62"/>
      <c r="C66" s="62"/>
      <c r="D66" s="62"/>
      <c r="E66" s="62"/>
      <c r="F66" s="63"/>
    </row>
    <row r="67" spans="7:10" ht="12.75" customHeight="1">
      <c r="G67" s="64"/>
      <c r="H67" s="64"/>
      <c r="I67" s="64"/>
      <c r="J67" s="64"/>
    </row>
  </sheetData>
  <printOptions horizontalCentered="1" verticalCentered="1"/>
  <pageMargins left="0.56" right="0.5" top="0.51" bottom="0.69" header="0.25" footer="0.25"/>
  <pageSetup horizontalDpi="300" verticalDpi="300" orientation="portrait" scale="66" r:id="rId2"/>
  <headerFooter alignWithMargins="0">
    <oddFooter>&amp;L&amp;10Financial Accounting and Reporting Section
Accounting Services Dept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SandraM</cp:lastModifiedBy>
  <cp:lastPrinted>2005-07-01T21:11:15Z</cp:lastPrinted>
  <dcterms:created xsi:type="dcterms:W3CDTF">2000-01-13T22:55:02Z</dcterms:created>
  <dcterms:modified xsi:type="dcterms:W3CDTF">2005-07-11T13:23:03Z</dcterms:modified>
  <cp:category/>
  <cp:version/>
  <cp:contentType/>
  <cp:contentStatus/>
</cp:coreProperties>
</file>