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alance sheet - 24 Sept. 2008" sheetId="1" r:id="rId1"/>
  </sheets>
  <definedNames>
    <definedName name="_xlnm.Print_Area" localSheetId="0">'balance sheet - 24 Sept. 2008'!$A$10:$F$66</definedName>
    <definedName name="_xlnm.Print_Area">'balance sheet - 24 Sept. 2008'!$A$9:$F$62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<sst xmlns="http://schemas.openxmlformats.org/spreadsheetml/2006/main" count="59" uniqueCount="55">
  <si>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</si>
  <si>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</si>
  <si>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>$'000</t>
  </si>
  <si>
    <t xml:space="preserve"> 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</si>
  <si>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</si>
  <si>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</si>
  <si>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</si>
  <si>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</si>
  <si>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</si>
  <si>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</si>
  <si>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</si>
  <si>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</si>
  <si>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</si>
  <si>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</si>
  <si>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</si>
  <si>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</si>
  <si>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</si>
  <si>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</si>
  <si>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</si>
  <si>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</si>
  <si>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</si>
  <si>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</si>
  <si>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</si>
  <si>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</si>
  <si>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</si>
  <si>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</si>
  <si>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</si>
  <si>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</si>
  <si>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</si>
  <si>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</si>
  <si>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</si>
  <si>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</si>
  <si>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</si>
  <si>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</si>
  <si>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</si>
  <si>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TOTAL CAPITAL &amp; RESERVES</t>
  </si>
  <si>
    <t>TOTAL LIABILITIES,CAPITAL &amp; RESERVES</t>
  </si>
  <si>
    <t>ASSETS</t>
  </si>
  <si>
    <t xml:space="preserve">   Contingency Reserves and Provisions</t>
  </si>
  <si>
    <t xml:space="preserve">  TOTAL FOREIGN ASSETS</t>
  </si>
  <si>
    <t xml:space="preserve">   Bonds &amp; Other Long Term Securities</t>
  </si>
  <si>
    <t xml:space="preserve">   Time Deposits &amp; Other Cash Resources</t>
  </si>
  <si>
    <t xml:space="preserve">   Open Market Instruments</t>
  </si>
  <si>
    <t xml:space="preserve"> </t>
  </si>
  <si>
    <t>Note</t>
  </si>
  <si>
    <t xml:space="preserve">   Amounts Due to Government of Jamaica</t>
  </si>
  <si>
    <t>congruent with Section 9 of the Bank of Jamaica Act, which provides that losses incurred by the Bank of Jamaica</t>
  </si>
  <si>
    <r>
      <t xml:space="preserve">are to be </t>
    </r>
    <r>
      <rPr>
        <b/>
        <sz val="12"/>
        <rFont val="Arial MT"/>
        <family val="0"/>
      </rPr>
      <t>funded by the Government</t>
    </r>
    <r>
      <rPr>
        <sz val="12"/>
        <rFont val="Arial MT"/>
        <family val="0"/>
      </rPr>
      <t xml:space="preserve"> and profits earned by the Bank are </t>
    </r>
    <r>
      <rPr>
        <sz val="12"/>
        <rFont val="Arial MT"/>
        <family val="0"/>
      </rPr>
      <t>due to the Government</t>
    </r>
    <r>
      <rPr>
        <b/>
        <sz val="12"/>
        <rFont val="Arial MT"/>
        <family val="0"/>
      </rPr>
      <t>.</t>
    </r>
  </si>
  <si>
    <r>
      <t>The year to date loss of $4.21bn is included in</t>
    </r>
    <r>
      <rPr>
        <b/>
        <sz val="12"/>
        <rFont val="Arial MT"/>
        <family val="0"/>
      </rPr>
      <t xml:space="preserve"> Advances and Other GOJ Receivables</t>
    </r>
    <r>
      <rPr>
        <sz val="12"/>
        <rFont val="Arial MT"/>
        <family val="0"/>
      </rPr>
      <t xml:space="preserve">. This reporting format is </t>
    </r>
  </si>
  <si>
    <t>AS AT 24 SEPTEMBER  2008</t>
  </si>
  <si>
    <t>26 SEPTEMBER</t>
  </si>
  <si>
    <t>10 SEPTEMBER</t>
  </si>
  <si>
    <t>24 SEPTEMBER</t>
  </si>
  <si>
    <t>News Release</t>
  </si>
  <si>
    <t>08 October 2008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</si>
</sst>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</numFmts>
  <fonts count="15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b/>
      <sz val="12"/>
      <color indexed="12"/>
      <name val="Arial MT"/>
      <family val="0"/>
    </font>
    <font>
      <b/>
      <sz val="12"/>
      <color indexed="8"/>
      <name val="Arial MT"/>
      <family val="0"/>
    </font>
    <font>
      <sz val="8"/>
      <color indexed="8"/>
      <name val="Arial"/>
      <family val="0"/>
    </font>
    <font>
      <b/>
      <i/>
      <sz val="12"/>
      <color indexed="14"/>
      <name val="Times New Roman"/>
      <family val="1"/>
    </font>
    <font>
      <sz val="11"/>
      <name val="Arial MT"/>
      <family val="0"/>
    </font>
    <font>
      <b/>
      <sz val="12"/>
      <name val="Arial MT"/>
      <family val="0"/>
    </font>
    <font>
      <b/>
      <sz val="11"/>
      <color indexed="8"/>
      <name val="Arial Narrow"/>
      <family val="2"/>
    </font>
    <font>
      <b/>
      <sz val="11"/>
      <color indexed="8"/>
      <name val="Arial MT"/>
      <family val="0"/>
    </font>
    <font>
      <u val="single"/>
      <sz val="9"/>
      <color indexed="12"/>
      <name val="Arial MT"/>
      <family val="0"/>
    </font>
    <font>
      <u val="single"/>
      <sz val="9"/>
      <color indexed="36"/>
      <name val="Arial MT"/>
      <family val="0"/>
    </font>
    <font>
      <b/>
      <sz val="14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double"/>
    </border>
  </borders>
  <cellStyleXfs count="17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8">
    <xf numFmtId="37" fontId="0" fillId="2" borderId="0" xfId="0" applyNumberFormat="1" applyFill="1" applyAlignment="1">
      <alignment/>
    </xf>
    <xf numFmtId="37" fontId="5" fillId="2" borderId="0" xfId="0" applyNumberFormat="1" applyFon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2" fillId="2" borderId="2" xfId="0" applyNumberFormat="1" applyFont="1" applyFill="1" applyBorder="1" applyAlignment="1">
      <alignment horizontal="centerContinuous"/>
    </xf>
    <xf numFmtId="37" fontId="0" fillId="2" borderId="3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7" fillId="2" borderId="5" xfId="0" applyNumberFormat="1" applyFont="1" applyFill="1" applyBorder="1" applyAlignment="1">
      <alignment/>
    </xf>
    <xf numFmtId="37" fontId="5" fillId="2" borderId="6" xfId="0" applyNumberFormat="1" applyFont="1" applyFill="1" applyBorder="1" applyAlignment="1">
      <alignment/>
    </xf>
    <xf numFmtId="37" fontId="2" fillId="2" borderId="7" xfId="0" applyNumberFormat="1" applyFont="1" applyFill="1" applyBorder="1" applyAlignment="1">
      <alignment horizontal="centerContinuous"/>
    </xf>
    <xf numFmtId="37" fontId="0" fillId="2" borderId="7" xfId="0" applyNumberFormat="1" applyFont="1" applyFill="1" applyBorder="1" applyAlignment="1">
      <alignment/>
    </xf>
    <xf numFmtId="37" fontId="3" fillId="2" borderId="4" xfId="0" applyNumberFormat="1" applyFont="1" applyFill="1" applyBorder="1" applyAlignment="1">
      <alignment horizontal="centerContinuous"/>
    </xf>
    <xf numFmtId="37" fontId="7" fillId="2" borderId="4" xfId="0" applyNumberFormat="1" applyFont="1" applyFill="1" applyBorder="1" applyAlignment="1">
      <alignment/>
    </xf>
    <xf numFmtId="37" fontId="4" fillId="2" borderId="4" xfId="0" applyNumberFormat="1" applyFont="1" applyFill="1" applyBorder="1" applyAlignment="1">
      <alignment/>
    </xf>
    <xf numFmtId="37" fontId="6" fillId="2" borderId="4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centerContinuous"/>
    </xf>
    <xf numFmtId="37" fontId="0" fillId="2" borderId="8" xfId="0" applyNumberFormat="1" applyFill="1" applyBorder="1" applyAlignment="1">
      <alignment/>
    </xf>
    <xf numFmtId="37" fontId="3" fillId="2" borderId="9" xfId="0" applyNumberFormat="1" applyFont="1" applyFill="1" applyBorder="1" applyAlignment="1">
      <alignment horizontal="centerContinuous"/>
    </xf>
    <xf numFmtId="37" fontId="2" fillId="2" borderId="8" xfId="0" applyNumberFormat="1" applyFont="1" applyFill="1" applyBorder="1" applyAlignment="1">
      <alignment horizontal="centerContinuous"/>
    </xf>
    <xf numFmtId="37" fontId="2" fillId="2" borderId="10" xfId="0" applyNumberFormat="1" applyFont="1" applyFill="1" applyBorder="1" applyAlignment="1">
      <alignment horizontal="centerContinuous"/>
    </xf>
    <xf numFmtId="37" fontId="8" fillId="2" borderId="0" xfId="0" applyNumberFormat="1" applyFont="1" applyFill="1" applyBorder="1" applyAlignment="1">
      <alignment/>
    </xf>
    <xf numFmtId="37" fontId="11" fillId="2" borderId="0" xfId="0" applyNumberFormat="1" applyFont="1" applyFill="1" applyBorder="1" applyAlignment="1">
      <alignment/>
    </xf>
    <xf numFmtId="37" fontId="8" fillId="2" borderId="2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10" fillId="2" borderId="9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0" fillId="2" borderId="9" xfId="0" applyNumberFormat="1" applyFill="1" applyBorder="1" applyAlignment="1">
      <alignment/>
    </xf>
    <xf numFmtId="37" fontId="0" fillId="2" borderId="11" xfId="0" applyNumberFormat="1" applyFill="1" applyBorder="1" applyAlignment="1">
      <alignment/>
    </xf>
    <xf numFmtId="37" fontId="4" fillId="2" borderId="0" xfId="0" applyNumberFormat="1" applyFont="1" applyFill="1" applyBorder="1" applyAlignment="1">
      <alignment horizontal="center"/>
    </xf>
    <xf numFmtId="37" fontId="4" fillId="2" borderId="0" xfId="0" applyNumberFormat="1" applyFont="1" applyFill="1" applyBorder="1" applyAlignment="1">
      <alignment/>
    </xf>
    <xf numFmtId="37" fontId="9" fillId="2" borderId="0" xfId="0" applyNumberFormat="1" applyFont="1" applyFill="1" applyBorder="1" applyAlignment="1">
      <alignment/>
    </xf>
    <xf numFmtId="37" fontId="5" fillId="2" borderId="0" xfId="0" applyNumberFormat="1" applyFont="1" applyFill="1" applyBorder="1" applyAlignment="1">
      <alignment horizontal="right"/>
    </xf>
    <xf numFmtId="37" fontId="2" fillId="2" borderId="0" xfId="0" applyNumberFormat="1" applyFont="1" applyFill="1" applyBorder="1" applyAlignment="1">
      <alignment horizontal="right"/>
    </xf>
    <xf numFmtId="37" fontId="0" fillId="2" borderId="12" xfId="0" applyNumberFormat="1" applyFill="1" applyBorder="1" applyAlignment="1">
      <alignment/>
    </xf>
    <xf numFmtId="37" fontId="8" fillId="2" borderId="7" xfId="0" applyNumberFormat="1" applyFont="1" applyFill="1" applyBorder="1" applyAlignment="1">
      <alignment/>
    </xf>
    <xf numFmtId="37" fontId="8" fillId="2" borderId="3" xfId="0" applyNumberFormat="1" applyFont="1" applyFill="1" applyBorder="1" applyAlignment="1">
      <alignment/>
    </xf>
    <xf numFmtId="37" fontId="5" fillId="2" borderId="2" xfId="0" applyNumberFormat="1" applyFont="1" applyFill="1" applyBorder="1" applyAlignment="1">
      <alignment horizontal="center"/>
    </xf>
    <xf numFmtId="37" fontId="5" fillId="2" borderId="13" xfId="0" applyNumberFormat="1" applyFont="1" applyFill="1" applyBorder="1" applyAlignment="1">
      <alignment/>
    </xf>
    <xf numFmtId="37" fontId="4" fillId="2" borderId="8" xfId="0" applyNumberFormat="1" applyFont="1" applyFill="1" applyBorder="1" applyAlignment="1">
      <alignment horizontal="center"/>
    </xf>
    <xf numFmtId="37" fontId="0" fillId="0" borderId="0" xfId="0" applyNumberFormat="1" applyFill="1" applyAlignment="1">
      <alignment/>
    </xf>
    <xf numFmtId="37" fontId="8" fillId="2" borderId="8" xfId="0" applyNumberFormat="1" applyFont="1" applyFill="1" applyBorder="1" applyAlignment="1">
      <alignment/>
    </xf>
    <xf numFmtId="0" fontId="4" fillId="3" borderId="14" xfId="0" applyNumberFormat="1" applyFont="1" applyFill="1" applyBorder="1" applyAlignment="1">
      <alignment horizontal="center"/>
    </xf>
    <xf numFmtId="16" fontId="4" fillId="3" borderId="14" xfId="0" applyNumberFormat="1" applyFont="1" applyFill="1" applyBorder="1" applyAlignment="1" quotePrefix="1">
      <alignment horizontal="center"/>
    </xf>
    <xf numFmtId="37" fontId="4" fillId="3" borderId="14" xfId="0" applyNumberFormat="1" applyFont="1" applyFill="1" applyBorder="1" applyAlignment="1">
      <alignment horizontal="center"/>
    </xf>
    <xf numFmtId="37" fontId="0" fillId="3" borderId="14" xfId="0" applyNumberFormat="1" applyFill="1" applyBorder="1" applyAlignment="1">
      <alignment/>
    </xf>
    <xf numFmtId="37" fontId="9" fillId="3" borderId="15" xfId="0" applyNumberFormat="1" applyFont="1" applyFill="1" applyBorder="1" applyAlignment="1">
      <alignment/>
    </xf>
    <xf numFmtId="37" fontId="5" fillId="3" borderId="16" xfId="0" applyNumberFormat="1" applyFont="1" applyFill="1" applyBorder="1" applyAlignment="1">
      <alignment/>
    </xf>
    <xf numFmtId="37" fontId="5" fillId="3" borderId="17" xfId="0" applyNumberFormat="1" applyFont="1" applyFill="1" applyBorder="1" applyAlignment="1">
      <alignment/>
    </xf>
    <xf numFmtId="39" fontId="0" fillId="3" borderId="14" xfId="0" applyNumberFormat="1" applyFill="1" applyBorder="1" applyAlignment="1">
      <alignment/>
    </xf>
    <xf numFmtId="37" fontId="5" fillId="3" borderId="18" xfId="0" applyNumberFormat="1" applyFont="1" applyFill="1" applyBorder="1" applyAlignment="1">
      <alignment/>
    </xf>
    <xf numFmtId="37" fontId="5" fillId="3" borderId="14" xfId="0" applyNumberFormat="1" applyFont="1" applyFill="1" applyBorder="1" applyAlignment="1">
      <alignment/>
    </xf>
    <xf numFmtId="37" fontId="5" fillId="3" borderId="19" xfId="0" applyNumberFormat="1" applyFont="1" applyFill="1" applyBorder="1" applyAlignment="1">
      <alignment/>
    </xf>
    <xf numFmtId="37" fontId="0" fillId="3" borderId="14" xfId="0" applyNumberFormat="1" applyFont="1" applyFill="1" applyBorder="1" applyAlignment="1">
      <alignment/>
    </xf>
    <xf numFmtId="37" fontId="0" fillId="3" borderId="18" xfId="0" applyNumberFormat="1" applyFont="1" applyFill="1" applyBorder="1" applyAlignment="1">
      <alignment/>
    </xf>
    <xf numFmtId="38" fontId="0" fillId="3" borderId="14" xfId="0" applyNumberFormat="1" applyFont="1" applyFill="1" applyBorder="1" applyAlignment="1">
      <alignment/>
    </xf>
    <xf numFmtId="37" fontId="14" fillId="2" borderId="0" xfId="0" applyNumberFormat="1" applyFont="1" applyFill="1" applyBorder="1" applyAlignment="1">
      <alignment/>
    </xf>
    <xf numFmtId="49" fontId="14" fillId="2" borderId="0" xfId="0" applyNumberFormat="1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1381125</xdr:colOff>
      <xdr:row>4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showOutlineSymbols="0" zoomScale="75" zoomScaleNormal="75" zoomScaleSheetLayoutView="75" workbookViewId="0" topLeftCell="A1">
      <selection activeCell="A70" sqref="A70"/>
    </sheetView>
  </sheetViews>
  <sheetFormatPr defaultColWidth="8.6640625" defaultRowHeight="15"/>
  <cols>
    <col min="1" max="1" width="39.10546875" style="0" customWidth="1"/>
    <col min="2" max="2" width="16.77734375" style="0" customWidth="1"/>
    <col min="3" max="3" width="1.5625" style="0" customWidth="1"/>
    <col min="4" max="4" width="17.3359375" style="0" customWidth="1"/>
    <col min="5" max="5" width="1.5625" style="2" customWidth="1"/>
    <col min="6" max="6" width="17.3359375" style="0" customWidth="1"/>
    <col min="7" max="16384" width="11.4453125" style="0" customWidth="1"/>
  </cols>
  <sheetData>
    <row r="1" spans="1:6" ht="15">
      <c r="A1" s="27"/>
      <c r="B1" s="17"/>
      <c r="C1" s="17"/>
      <c r="D1" s="17"/>
      <c r="E1" s="17"/>
      <c r="F1" s="17"/>
    </row>
    <row r="2" spans="1:6" ht="15">
      <c r="A2" s="7"/>
      <c r="B2" s="2"/>
      <c r="C2" s="2"/>
      <c r="D2" s="2"/>
      <c r="F2" s="2"/>
    </row>
    <row r="3" spans="1:6" ht="15">
      <c r="A3" s="7"/>
      <c r="B3" s="2"/>
      <c r="C3" s="2"/>
      <c r="D3" s="2"/>
      <c r="F3" s="2"/>
    </row>
    <row r="4" spans="1:6" ht="15">
      <c r="A4" s="7"/>
      <c r="B4" s="2"/>
      <c r="C4" s="2"/>
      <c r="D4" s="2"/>
      <c r="F4" s="2"/>
    </row>
    <row r="5" spans="1:6" ht="15">
      <c r="A5" s="7"/>
      <c r="B5" s="2"/>
      <c r="C5" s="2"/>
      <c r="D5" s="2"/>
      <c r="F5" s="2"/>
    </row>
    <row r="6" spans="1:6" ht="18.75">
      <c r="A6" s="56" t="s">
        <v>53</v>
      </c>
      <c r="B6" s="2"/>
      <c r="C6" s="2"/>
      <c r="D6" s="2"/>
      <c r="F6" s="2"/>
    </row>
    <row r="7" spans="1:6" ht="18.75">
      <c r="A7" s="57" t="s">
        <v>54</v>
      </c>
      <c r="B7" s="2"/>
      <c r="C7" s="2"/>
      <c r="D7" s="2"/>
      <c r="F7" s="2"/>
    </row>
    <row r="8" spans="1:6" ht="15">
      <c r="A8" s="7"/>
      <c r="B8" s="2"/>
      <c r="C8" s="2"/>
      <c r="D8" s="2"/>
      <c r="F8" s="2"/>
    </row>
    <row r="9" spans="1:6" ht="15.75">
      <c r="A9" s="3"/>
      <c r="B9" s="37"/>
      <c r="C9" s="4"/>
      <c r="D9" s="37"/>
      <c r="E9" s="4"/>
      <c r="F9" s="37"/>
    </row>
    <row r="10" spans="1:6" ht="18">
      <c r="A10" s="18" t="s">
        <v>0</v>
      </c>
      <c r="B10" s="20"/>
      <c r="C10" s="19"/>
      <c r="D10" s="20"/>
      <c r="E10" s="19"/>
      <c r="F10" s="20"/>
    </row>
    <row r="11" spans="1:6" ht="18">
      <c r="A11" s="12" t="s">
        <v>1</v>
      </c>
      <c r="B11" s="10"/>
      <c r="C11" s="16"/>
      <c r="D11" s="10"/>
      <c r="E11" s="16"/>
      <c r="F11" s="10"/>
    </row>
    <row r="12" spans="1:6" ht="18">
      <c r="A12" s="12" t="s">
        <v>49</v>
      </c>
      <c r="B12" s="10"/>
      <c r="C12" s="16"/>
      <c r="D12" s="10"/>
      <c r="E12" s="16"/>
      <c r="F12" s="10"/>
    </row>
    <row r="13" spans="1:6" ht="15">
      <c r="A13" s="3" t="s">
        <v>43</v>
      </c>
      <c r="B13" s="4"/>
      <c r="C13" s="4"/>
      <c r="D13" s="4"/>
      <c r="E13" s="4"/>
      <c r="F13" s="6"/>
    </row>
    <row r="14" spans="1:6" ht="15.75">
      <c r="A14" s="7"/>
      <c r="B14" s="42">
        <v>2007</v>
      </c>
      <c r="C14" s="39"/>
      <c r="D14" s="42">
        <v>2008</v>
      </c>
      <c r="E14" s="29"/>
      <c r="F14" s="42">
        <v>2008</v>
      </c>
    </row>
    <row r="15" spans="1:6" ht="15.75">
      <c r="A15" s="7"/>
      <c r="B15" s="43" t="s">
        <v>50</v>
      </c>
      <c r="C15" s="30"/>
      <c r="D15" s="43" t="s">
        <v>51</v>
      </c>
      <c r="E15" s="30"/>
      <c r="F15" s="43" t="s">
        <v>52</v>
      </c>
    </row>
    <row r="16" spans="1:6" ht="15.75">
      <c r="A16" s="7"/>
      <c r="B16" s="44" t="s">
        <v>2</v>
      </c>
      <c r="C16" s="30"/>
      <c r="D16" s="44" t="s">
        <v>2</v>
      </c>
      <c r="E16" s="30"/>
      <c r="F16" s="44" t="s">
        <v>2</v>
      </c>
    </row>
    <row r="17" spans="1:6" ht="15.75">
      <c r="A17" s="13" t="s">
        <v>37</v>
      </c>
      <c r="B17" s="45"/>
      <c r="C17" s="2"/>
      <c r="D17" s="45"/>
      <c r="F17" s="45"/>
    </row>
    <row r="18" spans="1:6" ht="15.75">
      <c r="A18" s="14" t="s">
        <v>3</v>
      </c>
      <c r="B18" s="45"/>
      <c r="C18" s="2"/>
      <c r="D18" s="45"/>
      <c r="F18" s="45"/>
    </row>
    <row r="19" spans="1:6" ht="15">
      <c r="A19" s="7" t="s">
        <v>40</v>
      </c>
      <c r="B19" s="53">
        <f>72037096-76127+15023893+11381</f>
        <v>86996243</v>
      </c>
      <c r="C19" s="2"/>
      <c r="D19" s="53">
        <f>41367652-64835+4178</f>
        <v>41306995</v>
      </c>
      <c r="F19" s="53">
        <f>40872197-64603+4178</f>
        <v>40811772</v>
      </c>
    </row>
    <row r="20" spans="1:6" ht="15">
      <c r="A20" s="7" t="s">
        <v>41</v>
      </c>
      <c r="B20" s="53">
        <f>40994+8373130+106982137+8572516+457-72037096+76127</f>
        <v>52008265</v>
      </c>
      <c r="C20" s="2"/>
      <c r="D20" s="53">
        <f>34986+23948496+142281337+9240666+50253-41367652+64835</f>
        <v>134252921</v>
      </c>
      <c r="F20" s="53">
        <f>35772+24023250+135300710+9288155+616-40872197+64603</f>
        <v>127840909</v>
      </c>
    </row>
    <row r="21" spans="1:6" ht="15.75">
      <c r="A21" s="14" t="s">
        <v>39</v>
      </c>
      <c r="B21" s="46">
        <f>+B19+B20</f>
        <v>139004508</v>
      </c>
      <c r="C21" s="31"/>
      <c r="D21" s="46">
        <f>+D19+D20</f>
        <v>175559916</v>
      </c>
      <c r="E21" s="31"/>
      <c r="F21" s="46">
        <f>+F19+F20</f>
        <v>168652681</v>
      </c>
    </row>
    <row r="22" spans="1:6" ht="15">
      <c r="A22" s="7"/>
      <c r="B22" s="45"/>
      <c r="C22" s="2"/>
      <c r="D22" s="45"/>
      <c r="F22" s="45"/>
    </row>
    <row r="23" spans="1:6" ht="15.75">
      <c r="A23" s="14" t="s">
        <v>4</v>
      </c>
      <c r="B23" s="45"/>
      <c r="C23" s="2"/>
      <c r="D23" s="45"/>
      <c r="F23" s="45"/>
    </row>
    <row r="24" spans="1:6" ht="15">
      <c r="A24" s="7" t="s">
        <v>5</v>
      </c>
      <c r="B24" s="45" t="s">
        <v>6</v>
      </c>
      <c r="C24" s="2"/>
      <c r="D24" s="45" t="s">
        <v>6</v>
      </c>
      <c r="F24" s="45" t="s">
        <v>6</v>
      </c>
    </row>
    <row r="25" spans="1:6" ht="15">
      <c r="A25" s="7" t="s">
        <v>7</v>
      </c>
      <c r="B25" s="53">
        <v>757</v>
      </c>
      <c r="C25" s="2"/>
      <c r="D25" s="53">
        <v>1452</v>
      </c>
      <c r="F25" s="53">
        <v>1459</v>
      </c>
    </row>
    <row r="26" spans="1:6" ht="15">
      <c r="A26" s="7" t="s">
        <v>8</v>
      </c>
      <c r="B26" s="53">
        <v>602698</v>
      </c>
      <c r="C26" s="2"/>
      <c r="D26" s="53">
        <v>584092</v>
      </c>
      <c r="F26" s="53">
        <v>584243</v>
      </c>
    </row>
    <row r="27" spans="1:6" ht="15">
      <c r="A27" s="7" t="s">
        <v>9</v>
      </c>
      <c r="B27" s="53">
        <v>73231124</v>
      </c>
      <c r="C27" s="2"/>
      <c r="D27" s="53">
        <v>73509634</v>
      </c>
      <c r="F27" s="53">
        <v>73353432</v>
      </c>
    </row>
    <row r="28" spans="1:6" ht="15">
      <c r="A28" s="7" t="s">
        <v>10</v>
      </c>
      <c r="B28" s="53">
        <v>38606</v>
      </c>
      <c r="C28" s="2"/>
      <c r="D28" s="55">
        <v>4313479</v>
      </c>
      <c r="F28" s="55">
        <v>4208445</v>
      </c>
    </row>
    <row r="29" spans="1:6" ht="15.75" hidden="1">
      <c r="A29" s="7" t="s">
        <v>11</v>
      </c>
      <c r="B29" s="45">
        <v>0</v>
      </c>
      <c r="C29" s="33"/>
      <c r="D29" s="45">
        <v>0</v>
      </c>
      <c r="E29" s="32"/>
      <c r="F29" s="45">
        <v>0</v>
      </c>
    </row>
    <row r="30" spans="1:6" ht="15">
      <c r="A30" s="7" t="s">
        <v>12</v>
      </c>
      <c r="B30" s="53">
        <v>25</v>
      </c>
      <c r="C30" s="2"/>
      <c r="D30" s="53">
        <v>638357</v>
      </c>
      <c r="F30" s="53">
        <v>14</v>
      </c>
    </row>
    <row r="31" spans="1:6" ht="15">
      <c r="A31" s="7" t="s">
        <v>13</v>
      </c>
      <c r="B31" s="54">
        <f>45947+2999595+52643+1930962+9484+5966289+13444082</f>
        <v>24449002</v>
      </c>
      <c r="C31" s="2"/>
      <c r="D31" s="54">
        <f>53146+3223061+30687+1829076+9492+11336015+14529357</f>
        <v>31010834</v>
      </c>
      <c r="F31" s="54">
        <f>50669+3223061+30687+1838247+9490+11198109+14491142</f>
        <v>30841405</v>
      </c>
    </row>
    <row r="32" spans="1:6" ht="15.75">
      <c r="A32" s="14" t="s">
        <v>14</v>
      </c>
      <c r="B32" s="47">
        <f>SUM(B25:B31)</f>
        <v>98322212</v>
      </c>
      <c r="C32" s="1"/>
      <c r="D32" s="47">
        <f>SUM(D25:D31)</f>
        <v>110057848</v>
      </c>
      <c r="E32" s="1"/>
      <c r="F32" s="47">
        <f>SUM(F25:F31)</f>
        <v>108988998</v>
      </c>
    </row>
    <row r="33" spans="1:6" ht="16.5" thickBot="1">
      <c r="A33" s="13" t="s">
        <v>15</v>
      </c>
      <c r="B33" s="48">
        <f>+B32+B21</f>
        <v>237326720</v>
      </c>
      <c r="C33" s="1"/>
      <c r="D33" s="48">
        <f>+D32+D21</f>
        <v>285617764</v>
      </c>
      <c r="E33" s="1"/>
      <c r="F33" s="48">
        <f>+F32+F21</f>
        <v>277641679</v>
      </c>
    </row>
    <row r="34" spans="1:6" ht="15.75" thickTop="1">
      <c r="A34" s="7"/>
      <c r="B34" s="45"/>
      <c r="C34" s="2"/>
      <c r="D34" s="45"/>
      <c r="F34" s="45"/>
    </row>
    <row r="35" spans="1:6" ht="15.75">
      <c r="A35" s="13" t="s">
        <v>16</v>
      </c>
      <c r="B35" s="45"/>
      <c r="C35" s="2"/>
      <c r="D35" s="45"/>
      <c r="F35" s="45"/>
    </row>
    <row r="36" spans="1:6" ht="15.75">
      <c r="A36" s="14" t="s">
        <v>17</v>
      </c>
      <c r="B36" s="49"/>
      <c r="C36" s="2"/>
      <c r="D36" s="49"/>
      <c r="F36" s="49"/>
    </row>
    <row r="37" spans="1:8" ht="15">
      <c r="A37" s="7" t="s">
        <v>18</v>
      </c>
      <c r="B37" s="53">
        <f>35919278+1669600</f>
        <v>37588878</v>
      </c>
      <c r="C37" s="2"/>
      <c r="D37" s="53">
        <f>37696680+1822169</f>
        <v>39518849</v>
      </c>
      <c r="F37" s="53">
        <f>36651747+1832185</f>
        <v>38483932</v>
      </c>
      <c r="H37" s="40"/>
    </row>
    <row r="38" spans="1:6" ht="15">
      <c r="A38" s="7" t="s">
        <v>19</v>
      </c>
      <c r="B38" s="49"/>
      <c r="C38" s="2"/>
      <c r="D38" s="49"/>
      <c r="F38" s="49"/>
    </row>
    <row r="39" spans="1:6" ht="15">
      <c r="A39" s="7" t="s">
        <v>20</v>
      </c>
      <c r="B39" s="53">
        <f>10312114+1500494+3091980+190+113756</f>
        <v>15018534</v>
      </c>
      <c r="C39" s="2"/>
      <c r="D39" s="53">
        <f>9974086+288374+2794045+22965295</f>
        <v>36021800</v>
      </c>
      <c r="F39" s="53">
        <f>9522865+254175+22479134+3194898</f>
        <v>35451072</v>
      </c>
    </row>
    <row r="40" spans="1:6" ht="15">
      <c r="A40" s="7" t="s">
        <v>21</v>
      </c>
      <c r="B40" s="45">
        <v>70804</v>
      </c>
      <c r="C40" s="2"/>
      <c r="D40" s="45">
        <v>79044</v>
      </c>
      <c r="F40" s="45">
        <v>79044</v>
      </c>
    </row>
    <row r="41" spans="1:6" ht="15">
      <c r="A41" s="7" t="s">
        <v>22</v>
      </c>
      <c r="B41" s="53">
        <f>37845124-6645000</f>
        <v>31200124</v>
      </c>
      <c r="C41" s="2"/>
      <c r="D41" s="53">
        <f>36869217-2832000</f>
        <v>34037217</v>
      </c>
      <c r="F41" s="53">
        <f>38540922-4314000</f>
        <v>34226922</v>
      </c>
    </row>
    <row r="42" spans="1:6" ht="15">
      <c r="A42" s="7" t="s">
        <v>23</v>
      </c>
      <c r="B42" s="54">
        <f>135448907-113756-92903486-36590698-1500494-3091980-70804-190</f>
        <v>1177499</v>
      </c>
      <c r="C42" s="2"/>
      <c r="D42" s="54">
        <f>178728380-288374-113576246-37415986-22965295-2794045-79044</f>
        <v>1609390</v>
      </c>
      <c r="F42" s="54">
        <f>170845590-254175-105624605-37415986-22479134-3194897-79044</f>
        <v>1797749</v>
      </c>
    </row>
    <row r="43" spans="1:6" ht="15.75">
      <c r="A43" s="14" t="s">
        <v>24</v>
      </c>
      <c r="B43" s="50">
        <f>SUM(B37:B42)</f>
        <v>85055839</v>
      </c>
      <c r="C43" s="1"/>
      <c r="D43" s="50">
        <f>SUM(D37:D42)</f>
        <v>111266300</v>
      </c>
      <c r="E43" s="1"/>
      <c r="F43" s="50">
        <f>SUM(F37:F42)</f>
        <v>110038719</v>
      </c>
    </row>
    <row r="44" spans="1:6" ht="15">
      <c r="A44" s="15"/>
      <c r="B44" s="45"/>
      <c r="C44" s="2"/>
      <c r="D44" s="45"/>
      <c r="F44" s="45"/>
    </row>
    <row r="45" spans="1:6" ht="15.75">
      <c r="A45" s="14" t="s">
        <v>25</v>
      </c>
      <c r="B45" s="45"/>
      <c r="C45" s="2"/>
      <c r="D45" s="45"/>
      <c r="F45" s="45"/>
    </row>
    <row r="46" spans="1:6" ht="15">
      <c r="A46" s="7" t="s">
        <v>26</v>
      </c>
      <c r="B46" s="45"/>
      <c r="C46" s="2"/>
      <c r="D46" s="45"/>
      <c r="F46" s="45"/>
    </row>
    <row r="47" spans="1:6" ht="15">
      <c r="A47" s="7" t="s">
        <v>27</v>
      </c>
      <c r="B47" s="45">
        <v>3913978</v>
      </c>
      <c r="C47" s="2"/>
      <c r="D47" s="45">
        <v>5020558</v>
      </c>
      <c r="F47" s="45">
        <v>5020558</v>
      </c>
    </row>
    <row r="48" spans="1:6" ht="15">
      <c r="A48" s="7" t="s">
        <v>28</v>
      </c>
      <c r="B48" s="53">
        <f>94311+8716+192</f>
        <v>103219</v>
      </c>
      <c r="C48" s="2"/>
      <c r="D48" s="53">
        <f>51923+10740+1764</f>
        <v>64427</v>
      </c>
      <c r="F48" s="53">
        <f>53090+21925+5164</f>
        <v>80179</v>
      </c>
    </row>
    <row r="49" spans="1:6" ht="15">
      <c r="A49" s="7" t="s">
        <v>42</v>
      </c>
      <c r="B49" s="53">
        <f>6645000+92903486+36590698</f>
        <v>136139184</v>
      </c>
      <c r="C49" s="2"/>
      <c r="D49" s="53">
        <f>2832000+113576246+37415986</f>
        <v>153824232</v>
      </c>
      <c r="F49" s="53">
        <f>4314000+105624605+37415986</f>
        <v>147354591</v>
      </c>
    </row>
    <row r="50" spans="1:6" ht="15">
      <c r="A50" s="7" t="s">
        <v>45</v>
      </c>
      <c r="B50" s="53">
        <v>3526636</v>
      </c>
      <c r="C50" s="2"/>
      <c r="D50" s="55">
        <f>-4222729+4313479+2607943</f>
        <v>2698693</v>
      </c>
      <c r="F50" s="55">
        <f>-4117695+4208445+2607943</f>
        <v>2698693</v>
      </c>
    </row>
    <row r="51" spans="1:6" ht="15.75">
      <c r="A51" s="7" t="s">
        <v>29</v>
      </c>
      <c r="B51" s="53">
        <f>3661772+933721</f>
        <v>4595493</v>
      </c>
      <c r="C51" s="2"/>
      <c r="D51" s="53">
        <f>5957943+1145795</f>
        <v>7103738</v>
      </c>
      <c r="E51" s="1"/>
      <c r="F51" s="53">
        <f>5823089+1143879</f>
        <v>6966968</v>
      </c>
    </row>
    <row r="52" spans="1:6" ht="15.75">
      <c r="A52" s="14" t="s">
        <v>30</v>
      </c>
      <c r="B52" s="47">
        <f>SUM(B47:B51)</f>
        <v>148278510</v>
      </c>
      <c r="C52" s="1"/>
      <c r="D52" s="47">
        <f>SUM(D47:D51)</f>
        <v>168711648</v>
      </c>
      <c r="F52" s="47">
        <f>SUM(F47:F51)</f>
        <v>162120989</v>
      </c>
    </row>
    <row r="53" spans="1:6" ht="15">
      <c r="A53" s="7"/>
      <c r="B53" s="45"/>
      <c r="C53" s="2"/>
      <c r="D53" s="45"/>
      <c r="F53" s="45"/>
    </row>
    <row r="54" spans="1:6" ht="15.75">
      <c r="A54" s="14" t="s">
        <v>31</v>
      </c>
      <c r="B54" s="45"/>
      <c r="C54" s="2"/>
      <c r="D54" s="45"/>
      <c r="F54" s="45"/>
    </row>
    <row r="55" spans="1:6" ht="15">
      <c r="A55" s="7" t="s">
        <v>32</v>
      </c>
      <c r="B55" s="45"/>
      <c r="C55" s="2"/>
      <c r="D55" s="45"/>
      <c r="F55" s="45"/>
    </row>
    <row r="56" spans="1:6" ht="15">
      <c r="A56" s="7" t="s">
        <v>33</v>
      </c>
      <c r="B56" s="45">
        <f>4000</f>
        <v>4000</v>
      </c>
      <c r="C56" s="2"/>
      <c r="D56" s="45">
        <f>4000</f>
        <v>4000</v>
      </c>
      <c r="F56" s="45">
        <f>4000</f>
        <v>4000</v>
      </c>
    </row>
    <row r="57" spans="1:6" ht="15">
      <c r="A57" s="7" t="s">
        <v>34</v>
      </c>
      <c r="B57" s="45">
        <v>20000</v>
      </c>
      <c r="C57" s="2"/>
      <c r="D57" s="45">
        <v>20000</v>
      </c>
      <c r="F57" s="45">
        <v>20000</v>
      </c>
    </row>
    <row r="58" spans="1:6" ht="15">
      <c r="A58" s="7" t="s">
        <v>38</v>
      </c>
      <c r="B58" s="54">
        <v>3968371</v>
      </c>
      <c r="C58" s="2"/>
      <c r="D58" s="54">
        <v>5615816</v>
      </c>
      <c r="F58" s="54">
        <v>5457971</v>
      </c>
    </row>
    <row r="59" spans="1:6" ht="15.75">
      <c r="A59" s="14" t="s">
        <v>35</v>
      </c>
      <c r="B59" s="51">
        <f>SUM(B56:B58)</f>
        <v>3992371</v>
      </c>
      <c r="C59" s="1"/>
      <c r="D59" s="51">
        <f>SUM(D56:D58)</f>
        <v>5639816</v>
      </c>
      <c r="E59" s="1"/>
      <c r="F59" s="51">
        <f>SUM(F56:F58)</f>
        <v>5481971</v>
      </c>
    </row>
    <row r="60" spans="1:6" ht="16.5" thickBot="1">
      <c r="A60" s="8" t="s">
        <v>36</v>
      </c>
      <c r="B60" s="52">
        <f>B43+B52+B59</f>
        <v>237326720</v>
      </c>
      <c r="C60" s="9"/>
      <c r="D60" s="52">
        <f>D43+D52+D59</f>
        <v>285617764</v>
      </c>
      <c r="E60" s="38"/>
      <c r="F60" s="52">
        <f>F43+F52+F59</f>
        <v>277641679</v>
      </c>
    </row>
    <row r="61" spans="1:6" ht="15.75" thickTop="1">
      <c r="A61" s="7"/>
      <c r="B61" s="28"/>
      <c r="C61" s="2"/>
      <c r="D61" s="28"/>
      <c r="E61" s="28"/>
      <c r="F61" s="34"/>
    </row>
    <row r="62" spans="1:6" ht="15" customHeight="1">
      <c r="A62" s="3"/>
      <c r="B62" s="4"/>
      <c r="C62" s="5"/>
      <c r="D62" s="4"/>
      <c r="E62" s="5"/>
      <c r="F62" s="6"/>
    </row>
    <row r="63" spans="1:6" ht="19.5" customHeight="1">
      <c r="A63" s="25" t="s">
        <v>44</v>
      </c>
      <c r="B63" s="21"/>
      <c r="C63" s="22"/>
      <c r="D63" s="41"/>
      <c r="E63" s="41"/>
      <c r="F63" s="35"/>
    </row>
    <row r="64" spans="1:6" ht="15.75" customHeight="1">
      <c r="A64" s="26" t="s">
        <v>48</v>
      </c>
      <c r="B64" s="21"/>
      <c r="C64" s="22"/>
      <c r="D64" s="35"/>
      <c r="E64" s="21"/>
      <c r="F64" s="35"/>
    </row>
    <row r="65" spans="1:10" ht="12.75" customHeight="1">
      <c r="A65" s="26" t="s">
        <v>46</v>
      </c>
      <c r="B65" s="24"/>
      <c r="C65" s="24"/>
      <c r="D65" s="11"/>
      <c r="E65" s="24"/>
      <c r="F65" s="11"/>
      <c r="G65" s="24"/>
      <c r="H65" s="24"/>
      <c r="I65" s="24"/>
      <c r="J65" s="24"/>
    </row>
    <row r="66" spans="1:6" ht="15.75">
      <c r="A66" s="3" t="s">
        <v>47</v>
      </c>
      <c r="B66" s="23"/>
      <c r="C66" s="23"/>
      <c r="D66" s="36"/>
      <c r="E66" s="23"/>
      <c r="F66" s="36"/>
    </row>
    <row r="68" spans="2:6" ht="15" hidden="1">
      <c r="B68">
        <f>B60-B33</f>
        <v>0</v>
      </c>
      <c r="D68">
        <f>D60-D33</f>
        <v>0</v>
      </c>
      <c r="E68" s="2">
        <f>E60-E33</f>
        <v>0</v>
      </c>
      <c r="F68">
        <f>F60-F33</f>
        <v>0</v>
      </c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headerFooter alignWithMargins="0">
    <oddHeader>&amp;CSCHEDULE 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rowenaa</cp:lastModifiedBy>
  <cp:lastPrinted>2008-09-19T14:10:45Z</cp:lastPrinted>
  <dcterms:created xsi:type="dcterms:W3CDTF">2000-01-13T22:55:02Z</dcterms:created>
  <dcterms:modified xsi:type="dcterms:W3CDTF">2008-10-08T13:46:18Z</dcterms:modified>
  <cp:category/>
  <cp:version/>
  <cp:contentType/>
  <cp:contentStatus/>
</cp:coreProperties>
</file>