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2 Sept. 2010" sheetId="1" r:id="rId1"/>
  </sheets>
  <definedNames>
    <definedName name="_xlnm.Print_Area" localSheetId="0">'Balance Sheet - 22 Sept. 2010'!$A$11:$G$67</definedName>
    <definedName name="_xlnm.Print_Area">'Balance Sheet - 22 Sept. 2010'!$A$10:$F$63</definedName>
  </definedNames>
  <calcPr fullCalcOnLoad="1"/>
</workbook>
</file>

<file path=xl/sharedStrings.xml><?xml version="1.0" encoding="utf-8"?>
<sst xmlns="http://schemas.openxmlformats.org/spreadsheetml/2006/main" count="58" uniqueCount="54">
  <si>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</si>
  <si>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</si>
  <si>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</si>
  <si>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</si>
  <si>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</si>
  <si>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</si>
  <si>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</si>
  <si>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</si>
  <si>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</si>
  <si>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</si>
  <si>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</si>
  <si>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</si>
  <si>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</si>
  <si>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</si>
  <si>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</si>
  <si>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</si>
  <si>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</si>
  <si>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</si>
  <si>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</si>
  <si>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</si>
  <si>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</si>
  <si>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</si>
  <si>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</si>
  <si>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</si>
  <si>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</si>
  <si>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</si>
  <si>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</si>
  <si>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</si>
  <si>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</si>
  <si>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</si>
  <si>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</si>
  <si>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</si>
  <si>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</si>
  <si>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</si>
  <si>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</si>
  <si>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</si>
  <si>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</si>
  <si>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</si>
  <si>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</si>
  <si>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</si>
  <si>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</si>
  <si>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</si>
  <si>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</si>
  <si>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</si>
  <si>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>08 SEPTEMBER</t>
  </si>
  <si>
    <t>As At 22 SEPTEMBER 2010</t>
  </si>
  <si>
    <t>22 SEPTEMBER</t>
  </si>
  <si>
    <t>23 SEPTEMBER</t>
  </si>
  <si>
    <r>
      <t xml:space="preserve">* </t>
    </r>
    <r>
      <rPr>
        <sz val="12"/>
        <rFont val="Arial Unicode MS"/>
        <family val="2"/>
      </rPr>
      <t>The year to date loss of $10.36bn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</si>
  <si>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</si>
  <si>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</si>
  <si>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</si>
  <si>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>News Release</t>
  </si>
  <si>
    <t>06 October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</si>
</sst>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1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16" fontId="10" fillId="3" borderId="9" xfId="0" applyNumberFormat="1" applyFont="1" applyFill="1" applyBorder="1" applyAlignment="1" quotePrefix="1">
      <alignment horizontal="center"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9" fillId="3" borderId="9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9" fillId="3" borderId="9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14" fillId="3" borderId="10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9" fillId="3" borderId="11" xfId="0" applyNumberFormat="1" applyFont="1" applyFill="1" applyBorder="1" applyAlignment="1" applyProtection="1">
      <alignment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5" fillId="3" borderId="12" xfId="0" applyNumberFormat="1" applyFont="1" applyFill="1" applyBorder="1" applyAlignment="1" applyProtection="1">
      <alignment/>
      <protection hidden="1"/>
    </xf>
    <xf numFmtId="37" fontId="15" fillId="3" borderId="13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9" fontId="0" fillId="2" borderId="0" xfId="0" applyNumberFormat="1" applyFont="1" applyFill="1" applyAlignment="1">
      <alignment/>
    </xf>
    <xf numFmtId="37" fontId="16" fillId="2" borderId="3" xfId="0" applyNumberFormat="1" applyFont="1" applyFill="1" applyBorder="1" applyAlignment="1">
      <alignment/>
    </xf>
    <xf numFmtId="37" fontId="17" fillId="2" borderId="0" xfId="0" applyNumberFormat="1" applyFont="1" applyFill="1" applyAlignment="1">
      <alignment/>
    </xf>
    <xf numFmtId="37" fontId="15" fillId="3" borderId="9" xfId="0" applyNumberFormat="1" applyFont="1" applyFill="1" applyBorder="1" applyAlignment="1" applyProtection="1">
      <alignment/>
      <protection hidden="1"/>
    </xf>
    <xf numFmtId="37" fontId="12" fillId="2" borderId="14" xfId="0" applyNumberFormat="1" applyFont="1" applyFill="1" applyBorder="1" applyAlignment="1">
      <alignment/>
    </xf>
    <xf numFmtId="37" fontId="15" fillId="2" borderId="15" xfId="0" applyNumberFormat="1" applyFont="1" applyFill="1" applyBorder="1" applyAlignment="1" applyProtection="1">
      <alignment/>
      <protection hidden="1"/>
    </xf>
    <xf numFmtId="37" fontId="15" fillId="2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9" fillId="2" borderId="18" xfId="0" applyNumberFormat="1" applyFont="1" applyFill="1" applyBorder="1" applyAlignment="1">
      <alignment/>
    </xf>
    <xf numFmtId="37" fontId="9" fillId="2" borderId="19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8" fillId="2" borderId="1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2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4" borderId="9" xfId="0" applyNumberFormat="1" applyFont="1" applyFill="1" applyBorder="1" applyAlignment="1">
      <alignment horizontal="center"/>
    </xf>
    <xf numFmtId="16" fontId="10" fillId="4" borderId="9" xfId="0" applyNumberFormat="1" applyFont="1" applyFill="1" applyBorder="1" applyAlignment="1" quotePrefix="1">
      <alignment horizontal="center"/>
    </xf>
    <xf numFmtId="37" fontId="10" fillId="4" borderId="9" xfId="0" applyNumberFormat="1" applyFont="1" applyFill="1" applyBorder="1" applyAlignment="1">
      <alignment horizontal="center"/>
    </xf>
    <xf numFmtId="37" fontId="9" fillId="4" borderId="9" xfId="0" applyNumberFormat="1" applyFont="1" applyFill="1" applyBorder="1" applyAlignment="1">
      <alignment/>
    </xf>
    <xf numFmtId="37" fontId="9" fillId="4" borderId="9" xfId="0" applyNumberFormat="1" applyFont="1" applyFill="1" applyBorder="1" applyAlignment="1" applyProtection="1">
      <alignment/>
      <protection hidden="1"/>
    </xf>
    <xf numFmtId="38" fontId="9" fillId="4" borderId="9" xfId="0" applyNumberFormat="1" applyFont="1" applyFill="1" applyBorder="1" applyAlignment="1" applyProtection="1">
      <alignment/>
      <protection hidden="1"/>
    </xf>
    <xf numFmtId="37" fontId="9" fillId="4" borderId="11" xfId="0" applyNumberFormat="1" applyFont="1" applyFill="1" applyBorder="1" applyAlignment="1" applyProtection="1">
      <alignment/>
      <protection hidden="1"/>
    </xf>
    <xf numFmtId="37" fontId="15" fillId="4" borderId="12" xfId="0" applyNumberFormat="1" applyFont="1" applyFill="1" applyBorder="1" applyAlignment="1" applyProtection="1">
      <alignment/>
      <protection hidden="1"/>
    </xf>
    <xf numFmtId="37" fontId="15" fillId="4" borderId="13" xfId="0" applyNumberFormat="1" applyFont="1" applyFill="1" applyBorder="1" applyAlignment="1" applyProtection="1">
      <alignment/>
      <protection hidden="1"/>
    </xf>
    <xf numFmtId="39" fontId="9" fillId="4" borderId="9" xfId="0" applyNumberFormat="1" applyFont="1" applyFill="1" applyBorder="1" applyAlignment="1" applyProtection="1">
      <alignment/>
      <protection hidden="1"/>
    </xf>
    <xf numFmtId="37" fontId="15" fillId="4" borderId="9" xfId="0" applyNumberFormat="1" applyFont="1" applyFill="1" applyBorder="1" applyAlignment="1" applyProtection="1">
      <alignment/>
      <protection hidden="1"/>
    </xf>
    <xf numFmtId="37" fontId="15" fillId="4" borderId="17" xfId="0" applyNumberFormat="1" applyFont="1" applyFill="1" applyBorder="1" applyAlignment="1" applyProtection="1">
      <alignment/>
      <protection hidden="1"/>
    </xf>
    <xf numFmtId="37" fontId="0" fillId="4" borderId="0" xfId="0" applyNumberFormat="1" applyFill="1" applyAlignment="1">
      <alignment/>
    </xf>
    <xf numFmtId="37" fontId="14" fillId="4" borderId="10" xfId="0" applyNumberFormat="1" applyFont="1" applyFill="1" applyBorder="1" applyAlignment="1" applyProtection="1">
      <alignment/>
      <protection hidden="1"/>
    </xf>
    <xf numFmtId="37" fontId="15" fillId="4" borderId="18" xfId="0" applyNumberFormat="1" applyFont="1" applyFill="1" applyBorder="1" applyAlignment="1" applyProtection="1">
      <alignment/>
      <protection hidden="1"/>
    </xf>
    <xf numFmtId="37" fontId="19" fillId="2" borderId="6" xfId="0" applyNumberFormat="1" applyFon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3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37" fontId="13" fillId="4" borderId="0" xfId="0" applyNumberFormat="1" applyFont="1" applyFill="1" applyBorder="1" applyAlignment="1">
      <alignment/>
    </xf>
    <xf numFmtId="37" fontId="6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 horizontal="right"/>
    </xf>
    <xf numFmtId="0" fontId="10" fillId="3" borderId="20" xfId="0" applyNumberFormat="1" applyFont="1" applyFill="1" applyBorder="1" applyAlignment="1">
      <alignment horizontal="center"/>
    </xf>
    <xf numFmtId="37" fontId="18" fillId="2" borderId="2" xfId="0" applyNumberFormat="1" applyFont="1" applyFill="1" applyBorder="1" applyAlignment="1">
      <alignment/>
    </xf>
    <xf numFmtId="37" fontId="20" fillId="2" borderId="0" xfId="0" applyNumberFormat="1" applyFont="1" applyFill="1" applyBorder="1" applyAlignment="1">
      <alignment/>
    </xf>
    <xf numFmtId="49" fontId="20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68" sqref="A68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4" customWidth="1"/>
    <col min="6" max="6" width="19.6640625" style="0" customWidth="1"/>
    <col min="7" max="7" width="17.10546875" style="0" customWidth="1"/>
    <col min="8" max="8" width="16.99609375" style="0" customWidth="1"/>
    <col min="9" max="16384" width="11.4453125" style="0" customWidth="1"/>
  </cols>
  <sheetData>
    <row r="1" spans="1:8" ht="15">
      <c r="A1" s="1"/>
      <c r="B1" s="2"/>
      <c r="C1" s="2"/>
      <c r="D1" s="2"/>
      <c r="E1" s="2"/>
      <c r="F1" s="2"/>
      <c r="G1" s="2"/>
      <c r="H1" s="4"/>
    </row>
    <row r="2" spans="1:8" ht="15">
      <c r="A2" s="3"/>
      <c r="B2" s="4"/>
      <c r="C2" s="4"/>
      <c r="D2" s="4"/>
      <c r="F2" s="4"/>
      <c r="G2" s="4"/>
      <c r="H2" s="4"/>
    </row>
    <row r="3" spans="1:8" ht="15">
      <c r="A3" s="3"/>
      <c r="B3" s="4"/>
      <c r="C3" s="4"/>
      <c r="D3" s="4"/>
      <c r="F3" s="4"/>
      <c r="G3" s="4"/>
      <c r="H3" s="4"/>
    </row>
    <row r="4" spans="1:8" ht="15">
      <c r="A4" s="3"/>
      <c r="B4" s="4"/>
      <c r="C4" s="4"/>
      <c r="D4" s="4"/>
      <c r="F4" s="4"/>
      <c r="G4" s="4"/>
      <c r="H4" s="4"/>
    </row>
    <row r="5" spans="1:8" ht="15">
      <c r="A5" s="3"/>
      <c r="B5" s="4"/>
      <c r="C5" s="4"/>
      <c r="D5" s="4"/>
      <c r="F5" s="4"/>
      <c r="G5" s="4"/>
      <c r="H5" s="4"/>
    </row>
    <row r="6" spans="1:8" ht="18.75">
      <c r="A6" s="86" t="s">
        <v>52</v>
      </c>
      <c r="B6" s="4"/>
      <c r="C6" s="4"/>
      <c r="D6" s="4"/>
      <c r="F6" s="4"/>
      <c r="G6" s="4"/>
      <c r="H6" s="4"/>
    </row>
    <row r="7" spans="1:8" ht="18.75">
      <c r="A7" s="87" t="s">
        <v>53</v>
      </c>
      <c r="B7" s="4"/>
      <c r="C7" s="4"/>
      <c r="D7" s="4"/>
      <c r="F7" s="4"/>
      <c r="G7" s="4"/>
      <c r="H7" s="4"/>
    </row>
    <row r="8" spans="1:8" ht="15">
      <c r="A8" s="3"/>
      <c r="B8" s="4"/>
      <c r="C8" s="4"/>
      <c r="D8" s="4"/>
      <c r="F8" s="4"/>
      <c r="G8" s="4"/>
      <c r="H8" s="4"/>
    </row>
    <row r="9" spans="1:8" ht="15">
      <c r="A9" s="3"/>
      <c r="B9" s="4"/>
      <c r="C9" s="4"/>
      <c r="D9" s="4"/>
      <c r="F9" s="4"/>
      <c r="G9" s="4"/>
      <c r="H9" s="4"/>
    </row>
    <row r="10" spans="1:8" ht="15.75">
      <c r="A10" s="5"/>
      <c r="B10" s="6"/>
      <c r="C10" s="7"/>
      <c r="D10" s="6"/>
      <c r="E10" s="7"/>
      <c r="F10" s="6"/>
      <c r="G10" s="4"/>
      <c r="H10" s="4"/>
    </row>
    <row r="11" spans="1:8" s="11" customFormat="1" ht="20.25">
      <c r="A11" s="8" t="s">
        <v>0</v>
      </c>
      <c r="B11" s="9"/>
      <c r="C11" s="10"/>
      <c r="D11" s="9"/>
      <c r="E11" s="10"/>
      <c r="F11" s="9"/>
      <c r="G11" s="4"/>
      <c r="H11" s="4"/>
    </row>
    <row r="12" spans="1:8" s="11" customFormat="1" ht="20.25">
      <c r="A12" s="12" t="s">
        <v>1</v>
      </c>
      <c r="B12" s="13"/>
      <c r="C12" s="14"/>
      <c r="D12" s="13"/>
      <c r="E12" s="14"/>
      <c r="F12" s="13"/>
      <c r="G12" s="4"/>
      <c r="H12" s="4"/>
    </row>
    <row r="13" spans="1:8" s="11" customFormat="1" ht="20.25">
      <c r="A13" s="12" t="s">
        <v>45</v>
      </c>
      <c r="B13" s="13"/>
      <c r="C13" s="14"/>
      <c r="D13" s="13"/>
      <c r="E13" s="14"/>
      <c r="F13" s="13"/>
      <c r="G13" s="4"/>
      <c r="H13"/>
    </row>
    <row r="14" spans="1:8" s="11" customFormat="1" ht="17.25">
      <c r="A14" s="15" t="s">
        <v>2</v>
      </c>
      <c r="B14" s="16"/>
      <c r="C14" s="16"/>
      <c r="D14" s="16"/>
      <c r="E14" s="16"/>
      <c r="F14" s="17"/>
      <c r="G14" s="4"/>
      <c r="H14"/>
    </row>
    <row r="15" spans="1:8" s="11" customFormat="1" ht="17.25">
      <c r="A15" s="18"/>
      <c r="B15" s="61">
        <v>2009</v>
      </c>
      <c r="C15" s="19"/>
      <c r="D15" s="61">
        <v>2010</v>
      </c>
      <c r="E15" s="20"/>
      <c r="F15" s="84">
        <v>2010</v>
      </c>
      <c r="G15" s="79"/>
      <c r="H15"/>
    </row>
    <row r="16" spans="1:8" s="11" customFormat="1" ht="17.25">
      <c r="A16" s="18"/>
      <c r="B16" s="62" t="s">
        <v>47</v>
      </c>
      <c r="C16" s="21"/>
      <c r="D16" s="62" t="s">
        <v>44</v>
      </c>
      <c r="E16" s="21"/>
      <c r="F16" s="22" t="s">
        <v>46</v>
      </c>
      <c r="G16" s="80"/>
      <c r="H16"/>
    </row>
    <row r="17" spans="1:8" s="11" customFormat="1" ht="17.25">
      <c r="A17" s="18"/>
      <c r="B17" s="63" t="s">
        <v>3</v>
      </c>
      <c r="C17" s="21"/>
      <c r="D17" s="63" t="s">
        <v>3</v>
      </c>
      <c r="E17" s="21"/>
      <c r="F17" s="23" t="s">
        <v>3</v>
      </c>
      <c r="G17" s="79"/>
      <c r="H17"/>
    </row>
    <row r="18" spans="1:8" s="11" customFormat="1" ht="17.25">
      <c r="A18" s="24" t="s">
        <v>4</v>
      </c>
      <c r="B18" s="64"/>
      <c r="C18" s="25"/>
      <c r="D18" s="64"/>
      <c r="E18" s="25"/>
      <c r="F18" s="26"/>
      <c r="G18" s="58"/>
      <c r="H18"/>
    </row>
    <row r="19" spans="1:8" s="11" customFormat="1" ht="17.25">
      <c r="A19" s="27" t="s">
        <v>5</v>
      </c>
      <c r="B19" s="64"/>
      <c r="C19" s="25"/>
      <c r="D19" s="64"/>
      <c r="E19" s="25"/>
      <c r="F19" s="26"/>
      <c r="G19" s="58"/>
      <c r="H19"/>
    </row>
    <row r="20" spans="1:8" s="11" customFormat="1" ht="17.25">
      <c r="A20" s="18" t="s">
        <v>6</v>
      </c>
      <c r="B20" s="65">
        <f>47672798-87706</f>
        <v>47585092</v>
      </c>
      <c r="C20" s="28"/>
      <c r="D20" s="65">
        <f>46485900-59429</f>
        <v>46426471</v>
      </c>
      <c r="E20" s="28"/>
      <c r="F20" s="29">
        <f>47364547-60209</f>
        <v>47304338</v>
      </c>
      <c r="G20" s="58"/>
      <c r="H20"/>
    </row>
    <row r="21" spans="1:8" s="11" customFormat="1" ht="17.25">
      <c r="A21" s="18" t="s">
        <v>7</v>
      </c>
      <c r="B21" s="65">
        <f>48719+23201162+104489528+23809637+36214-47672798+87706</f>
        <v>104000168</v>
      </c>
      <c r="C21" s="28"/>
      <c r="D21" s="65">
        <f>63387+51919204+144671627+13097659+26041-46485900+59429</f>
        <v>163351447</v>
      </c>
      <c r="E21" s="28"/>
      <c r="F21" s="29">
        <f>65705+48536660+148492578+13143243+793-47364547+60209</f>
        <v>162934641</v>
      </c>
      <c r="G21" s="58"/>
      <c r="H21" s="30"/>
    </row>
    <row r="22" spans="1:8" s="11" customFormat="1" ht="17.25">
      <c r="A22" s="18" t="s">
        <v>41</v>
      </c>
      <c r="B22" s="65">
        <v>29387170</v>
      </c>
      <c r="C22" s="28"/>
      <c r="D22" s="65">
        <v>29004905</v>
      </c>
      <c r="E22" s="28"/>
      <c r="F22" s="29">
        <v>29004905</v>
      </c>
      <c r="G22" s="58"/>
      <c r="H22" s="73"/>
    </row>
    <row r="23" spans="1:8" s="11" customFormat="1" ht="17.25">
      <c r="A23" s="27" t="s">
        <v>8</v>
      </c>
      <c r="B23" s="74">
        <f>+B20+B21+B22</f>
        <v>180972430</v>
      </c>
      <c r="C23" s="31"/>
      <c r="D23" s="74">
        <f>+D20+D21+D22</f>
        <v>238782823</v>
      </c>
      <c r="E23" s="31"/>
      <c r="F23" s="32">
        <f>+F20+F21+F22</f>
        <v>239243884</v>
      </c>
      <c r="G23" s="81"/>
      <c r="H23"/>
    </row>
    <row r="24" spans="1:8" s="11" customFormat="1" ht="17.25">
      <c r="A24" s="18"/>
      <c r="B24" s="65"/>
      <c r="C24" s="28"/>
      <c r="D24" s="65"/>
      <c r="E24" s="28"/>
      <c r="F24" s="29"/>
      <c r="G24" s="58"/>
      <c r="H24"/>
    </row>
    <row r="25" spans="1:8" s="11" customFormat="1" ht="17.25">
      <c r="A25" s="27" t="s">
        <v>9</v>
      </c>
      <c r="B25" s="65"/>
      <c r="C25" s="28"/>
      <c r="D25" s="65"/>
      <c r="E25" s="28"/>
      <c r="F25" s="29"/>
      <c r="G25" s="58"/>
      <c r="H25"/>
    </row>
    <row r="26" spans="1:8" s="11" customFormat="1" ht="17.25">
      <c r="A26" s="18" t="s">
        <v>10</v>
      </c>
      <c r="B26" s="65" t="s">
        <v>11</v>
      </c>
      <c r="C26" s="28"/>
      <c r="D26" s="65" t="s">
        <v>11</v>
      </c>
      <c r="E26" s="28"/>
      <c r="F26" s="29" t="s">
        <v>11</v>
      </c>
      <c r="G26" s="58"/>
      <c r="H26"/>
    </row>
    <row r="27" spans="1:8" s="11" customFormat="1" ht="17.25">
      <c r="A27" s="18" t="s">
        <v>43</v>
      </c>
      <c r="B27" s="65">
        <f>3124+814453+88486576</f>
        <v>89304153</v>
      </c>
      <c r="C27" s="28"/>
      <c r="D27" s="65">
        <f>480+87520865</f>
        <v>87521345</v>
      </c>
      <c r="E27" s="28"/>
      <c r="F27" s="29">
        <f>481+87521721</f>
        <v>87522202</v>
      </c>
      <c r="G27" s="58"/>
      <c r="H27"/>
    </row>
    <row r="28" spans="1:8" s="11" customFormat="1" ht="17.25" hidden="1">
      <c r="A28" s="18" t="s">
        <v>12</v>
      </c>
      <c r="B28" s="65">
        <v>0</v>
      </c>
      <c r="C28" s="28"/>
      <c r="D28" s="65">
        <f>0</f>
        <v>0</v>
      </c>
      <c r="E28" s="28"/>
      <c r="F28" s="29">
        <f>0</f>
        <v>0</v>
      </c>
      <c r="G28" s="58"/>
      <c r="H28"/>
    </row>
    <row r="29" spans="1:8" s="11" customFormat="1" ht="17.25" hidden="1">
      <c r="A29" s="18" t="s">
        <v>13</v>
      </c>
      <c r="B29" s="65">
        <v>0</v>
      </c>
      <c r="C29" s="28"/>
      <c r="D29" s="65">
        <v>0</v>
      </c>
      <c r="E29" s="28"/>
      <c r="F29" s="29">
        <v>0</v>
      </c>
      <c r="G29" s="58"/>
      <c r="H29"/>
    </row>
    <row r="30" spans="1:8" s="11" customFormat="1" ht="17.25">
      <c r="A30" s="18" t="s">
        <v>51</v>
      </c>
      <c r="B30" s="66">
        <f>-9164722+9224742-23439</f>
        <v>36581</v>
      </c>
      <c r="C30" s="77"/>
      <c r="D30" s="66">
        <f>720761+10158022</f>
        <v>10878783</v>
      </c>
      <c r="E30" s="28"/>
      <c r="F30" s="33">
        <f>720761+9670265</f>
        <v>10391026</v>
      </c>
      <c r="G30" s="58"/>
      <c r="H30"/>
    </row>
    <row r="31" spans="1:8" s="11" customFormat="1" ht="17.25">
      <c r="A31" s="18" t="s">
        <v>14</v>
      </c>
      <c r="B31" s="65">
        <f>16567984+5812000</f>
        <v>22379984</v>
      </c>
      <c r="C31" s="34"/>
      <c r="D31" s="65">
        <f>4227584+7943000</f>
        <v>12170584</v>
      </c>
      <c r="E31" s="35"/>
      <c r="F31" s="29">
        <f>3811735+6363000</f>
        <v>10174735</v>
      </c>
      <c r="G31" s="58"/>
      <c r="H31"/>
    </row>
    <row r="32" spans="1:8" s="11" customFormat="1" ht="17.25">
      <c r="A32" s="18" t="s">
        <v>15</v>
      </c>
      <c r="B32" s="65">
        <v>0</v>
      </c>
      <c r="C32" s="28"/>
      <c r="D32" s="65">
        <v>37</v>
      </c>
      <c r="E32" s="28"/>
      <c r="F32" s="29">
        <v>25</v>
      </c>
      <c r="G32" s="58"/>
      <c r="H32"/>
    </row>
    <row r="33" spans="1:8" s="11" customFormat="1" ht="17.25">
      <c r="A33" s="18" t="s">
        <v>16</v>
      </c>
      <c r="B33" s="67">
        <f>107009+3598145+7806+1848117+9498+6550905+23207177-5812000</f>
        <v>29516657</v>
      </c>
      <c r="C33" s="28"/>
      <c r="D33" s="67">
        <f>107565+4138110-45821+3638225+4909448+17377491-7943000</f>
        <v>22182018</v>
      </c>
      <c r="E33" s="28"/>
      <c r="F33" s="36">
        <f>87196+4138110-45821+3647018+5191005+15725017-6363000</f>
        <v>22379525</v>
      </c>
      <c r="G33" s="58"/>
      <c r="H33"/>
    </row>
    <row r="34" spans="1:8" s="11" customFormat="1" ht="17.25">
      <c r="A34" s="27" t="s">
        <v>17</v>
      </c>
      <c r="B34" s="68">
        <f>SUM(B27:B33)</f>
        <v>141237375</v>
      </c>
      <c r="C34" s="37"/>
      <c r="D34" s="68">
        <f>SUM(D27:D33)</f>
        <v>132752767</v>
      </c>
      <c r="E34" s="37"/>
      <c r="F34" s="38">
        <f>SUM(F27:F33)</f>
        <v>130467513</v>
      </c>
      <c r="G34" s="82"/>
      <c r="H34"/>
    </row>
    <row r="35" spans="1:8" s="11" customFormat="1" ht="18" thickBot="1">
      <c r="A35" s="24" t="s">
        <v>18</v>
      </c>
      <c r="B35" s="69">
        <f>+B34+B23</f>
        <v>322209805</v>
      </c>
      <c r="C35" s="37"/>
      <c r="D35" s="69">
        <f>+D34+D23</f>
        <v>371535590</v>
      </c>
      <c r="E35" s="37"/>
      <c r="F35" s="39">
        <f>+F34+F23</f>
        <v>369711397</v>
      </c>
      <c r="G35" s="82"/>
      <c r="H35"/>
    </row>
    <row r="36" spans="1:8" s="11" customFormat="1" ht="18" thickTop="1">
      <c r="A36" s="18"/>
      <c r="B36" s="65"/>
      <c r="C36" s="28"/>
      <c r="D36" s="65"/>
      <c r="E36" s="28"/>
      <c r="F36" s="29"/>
      <c r="G36" s="58"/>
      <c r="H36"/>
    </row>
    <row r="37" spans="1:8" s="11" customFormat="1" ht="17.25">
      <c r="A37" s="24" t="s">
        <v>19</v>
      </c>
      <c r="B37" s="65"/>
      <c r="C37" s="28"/>
      <c r="D37" s="65"/>
      <c r="E37" s="28"/>
      <c r="F37" s="29"/>
      <c r="G37" s="58"/>
      <c r="H37"/>
    </row>
    <row r="38" spans="1:8" s="11" customFormat="1" ht="17.25">
      <c r="A38" s="27" t="s">
        <v>20</v>
      </c>
      <c r="B38" s="70"/>
      <c r="C38" s="28"/>
      <c r="D38" s="70"/>
      <c r="E38" s="28"/>
      <c r="F38" s="40"/>
      <c r="G38" s="58"/>
      <c r="H38"/>
    </row>
    <row r="39" spans="1:8" s="11" customFormat="1" ht="17.25">
      <c r="A39" s="18" t="s">
        <v>21</v>
      </c>
      <c r="B39" s="65">
        <f>40356981+1969516</f>
        <v>42326497</v>
      </c>
      <c r="C39" s="28"/>
      <c r="D39" s="65">
        <f>45090888+2102603</f>
        <v>47193491</v>
      </c>
      <c r="E39" s="28"/>
      <c r="F39" s="29">
        <f>44521469+2119458</f>
        <v>46640927</v>
      </c>
      <c r="G39" s="58"/>
      <c r="H39" s="30"/>
    </row>
    <row r="40" spans="1:8" s="11" customFormat="1" ht="17.25">
      <c r="A40" s="18" t="s">
        <v>22</v>
      </c>
      <c r="B40" s="70"/>
      <c r="C40" s="28"/>
      <c r="D40" s="70"/>
      <c r="E40" s="28"/>
      <c r="F40" s="40"/>
      <c r="G40" s="58"/>
      <c r="H40"/>
    </row>
    <row r="41" spans="1:8" s="11" customFormat="1" ht="17.25">
      <c r="A41" s="18" t="s">
        <v>23</v>
      </c>
      <c r="B41" s="65">
        <f>9930096+99959+3782579+49480+215</f>
        <v>13862329</v>
      </c>
      <c r="C41" s="28"/>
      <c r="D41" s="65">
        <f>9694622+60075+176115+225+7586187</f>
        <v>17517224</v>
      </c>
      <c r="E41" s="28"/>
      <c r="F41" s="29">
        <f>8534124+36393+176115+225+7791504</f>
        <v>16538361</v>
      </c>
      <c r="G41" s="58"/>
      <c r="H41" s="41"/>
    </row>
    <row r="42" spans="1:8" s="11" customFormat="1" ht="17.25">
      <c r="A42" s="18" t="s">
        <v>24</v>
      </c>
      <c r="B42" s="65">
        <f>90905+6644</f>
        <v>97549</v>
      </c>
      <c r="C42" s="28"/>
      <c r="D42" s="65">
        <f>55666779+8650823+6714</f>
        <v>64324316</v>
      </c>
      <c r="E42" s="28"/>
      <c r="F42" s="29">
        <f>55666779+8650823+6714</f>
        <v>64324316</v>
      </c>
      <c r="G42" s="58"/>
      <c r="H42" s="41"/>
    </row>
    <row r="43" spans="1:8" s="11" customFormat="1" ht="17.25">
      <c r="A43" s="18" t="s">
        <v>25</v>
      </c>
      <c r="B43" s="65">
        <f>89806036-12846000</f>
        <v>76960036</v>
      </c>
      <c r="C43" s="28"/>
      <c r="D43" s="65">
        <f>63974848-9011000</f>
        <v>54963848</v>
      </c>
      <c r="E43" s="28"/>
      <c r="F43" s="29">
        <f>61384104-8418000</f>
        <v>52966104</v>
      </c>
      <c r="G43" s="58"/>
      <c r="H43" s="30"/>
    </row>
    <row r="44" spans="1:8" s="11" customFormat="1" ht="17.25">
      <c r="A44" s="18" t="s">
        <v>26</v>
      </c>
      <c r="B44" s="65">
        <f>112048403-99959-102888098-3155806-3782579-97549-49480-215</f>
        <v>1974717</v>
      </c>
      <c r="C44" s="28"/>
      <c r="D44" s="65">
        <f>202400843-60075-128606158-176115-225-7586187-55666779-8650823-6714</f>
        <v>1647767</v>
      </c>
      <c r="E44" s="28"/>
      <c r="F44" s="29">
        <f>204639290-36393-130307644-176115-225-7791504-55666779-8650823-6714</f>
        <v>2003093</v>
      </c>
      <c r="G44" s="58"/>
      <c r="H44" s="41"/>
    </row>
    <row r="45" spans="1:8" s="11" customFormat="1" ht="17.25">
      <c r="A45" s="27" t="s">
        <v>27</v>
      </c>
      <c r="B45" s="68">
        <f>SUM(B39:B44)</f>
        <v>135221128</v>
      </c>
      <c r="C45" s="37"/>
      <c r="D45" s="68">
        <f>SUM(D39:D44)</f>
        <v>185646646</v>
      </c>
      <c r="E45" s="37"/>
      <c r="F45" s="38">
        <f>SUM(F39:F44)</f>
        <v>182472801</v>
      </c>
      <c r="G45" s="82"/>
      <c r="H45"/>
    </row>
    <row r="46" spans="1:8" s="11" customFormat="1" ht="17.25">
      <c r="A46" s="42"/>
      <c r="B46" s="65"/>
      <c r="C46" s="28"/>
      <c r="D46" s="65"/>
      <c r="E46" s="28"/>
      <c r="F46" s="29"/>
      <c r="G46" s="58"/>
      <c r="H46"/>
    </row>
    <row r="47" spans="1:8" s="11" customFormat="1" ht="17.25">
      <c r="A47" s="27" t="s">
        <v>28</v>
      </c>
      <c r="B47" s="65"/>
      <c r="C47" s="28"/>
      <c r="D47" s="65"/>
      <c r="E47" s="28"/>
      <c r="F47" s="29"/>
      <c r="G47" s="58"/>
      <c r="H47"/>
    </row>
    <row r="48" spans="1:8" s="11" customFormat="1" ht="17.25">
      <c r="A48" s="18" t="s">
        <v>42</v>
      </c>
      <c r="B48" s="65">
        <v>34786044</v>
      </c>
      <c r="C48" s="28"/>
      <c r="D48" s="65">
        <v>35155288</v>
      </c>
      <c r="E48" s="28"/>
      <c r="F48" s="29">
        <v>35155288</v>
      </c>
      <c r="G48" s="58"/>
      <c r="H48" s="30"/>
    </row>
    <row r="49" spans="1:8" s="11" customFormat="1" ht="17.25">
      <c r="A49" s="18" t="s">
        <v>29</v>
      </c>
      <c r="B49" s="65">
        <f>516507+13065</f>
        <v>529572</v>
      </c>
      <c r="C49" s="28"/>
      <c r="D49" s="65">
        <f>97998+2555</f>
        <v>100553</v>
      </c>
      <c r="E49" s="28"/>
      <c r="F49" s="29">
        <f>67468+33796</f>
        <v>101264</v>
      </c>
      <c r="G49" s="58"/>
      <c r="H49"/>
    </row>
    <row r="50" spans="1:8" s="11" customFormat="1" ht="17.25">
      <c r="A50" s="18" t="s">
        <v>30</v>
      </c>
      <c r="B50" s="65">
        <f>12846000+102888098+3155806</f>
        <v>118889904</v>
      </c>
      <c r="C50" s="28"/>
      <c r="D50" s="65">
        <f>9011000+128606158</f>
        <v>137617158</v>
      </c>
      <c r="E50" s="28"/>
      <c r="F50" s="29">
        <f>8418000+130307644</f>
        <v>138725644</v>
      </c>
      <c r="G50" s="83"/>
      <c r="H50"/>
    </row>
    <row r="51" spans="1:8" s="11" customFormat="1" ht="17.25">
      <c r="A51" s="18" t="s">
        <v>31</v>
      </c>
      <c r="B51" s="65">
        <f>7000653+9224742-23439</f>
        <v>16201956</v>
      </c>
      <c r="C51" s="28"/>
      <c r="D51" s="65">
        <f>-10158022+10158022</f>
        <v>0</v>
      </c>
      <c r="E51" s="28"/>
      <c r="F51" s="29">
        <f>-9670265+9670265</f>
        <v>0</v>
      </c>
      <c r="G51" s="58"/>
      <c r="H51" s="30"/>
    </row>
    <row r="52" spans="1:8" s="11" customFormat="1" ht="17.25">
      <c r="A52" s="18" t="s">
        <v>32</v>
      </c>
      <c r="B52" s="65">
        <f>9182357+1579051</f>
        <v>10761408</v>
      </c>
      <c r="C52" s="28"/>
      <c r="D52" s="65">
        <f>2296966+1621750</f>
        <v>3918716</v>
      </c>
      <c r="E52" s="37"/>
      <c r="F52" s="29">
        <f>2534070+1625101</f>
        <v>4159171</v>
      </c>
      <c r="G52" s="58"/>
      <c r="H52"/>
    </row>
    <row r="53" spans="1:8" s="11" customFormat="1" ht="17.25">
      <c r="A53" s="27" t="s">
        <v>33</v>
      </c>
      <c r="B53" s="68">
        <f>SUM(B48:B52)</f>
        <v>181168884</v>
      </c>
      <c r="C53" s="37"/>
      <c r="D53" s="68">
        <f>SUM(D48:D52)</f>
        <v>176791715</v>
      </c>
      <c r="E53" s="28"/>
      <c r="F53" s="38">
        <f>SUM(F48:F52)</f>
        <v>178141367</v>
      </c>
      <c r="G53" s="82"/>
      <c r="H53"/>
    </row>
    <row r="54" spans="1:8" s="11" customFormat="1" ht="17.25">
      <c r="A54" s="18"/>
      <c r="B54" s="65"/>
      <c r="C54" s="28"/>
      <c r="D54" s="65"/>
      <c r="E54" s="28"/>
      <c r="F54" s="29"/>
      <c r="G54" s="58"/>
      <c r="H54"/>
    </row>
    <row r="55" spans="1:8" s="11" customFormat="1" ht="17.25">
      <c r="A55" s="27" t="s">
        <v>34</v>
      </c>
      <c r="B55" s="65"/>
      <c r="C55" s="28"/>
      <c r="D55" s="65"/>
      <c r="E55" s="28"/>
      <c r="F55" s="29"/>
      <c r="G55" s="58"/>
      <c r="H55"/>
    </row>
    <row r="56" spans="1:8" s="11" customFormat="1" ht="17.25">
      <c r="A56" s="18" t="s">
        <v>35</v>
      </c>
      <c r="B56" s="65"/>
      <c r="C56" s="28"/>
      <c r="D56" s="65"/>
      <c r="E56" s="28"/>
      <c r="F56" s="29"/>
      <c r="G56" s="58"/>
      <c r="H56"/>
    </row>
    <row r="57" spans="1:8" s="11" customFormat="1" ht="17.25">
      <c r="A57" s="18" t="s">
        <v>36</v>
      </c>
      <c r="B57" s="65">
        <f>4000</f>
        <v>4000</v>
      </c>
      <c r="C57" s="28"/>
      <c r="D57" s="65">
        <f>4000</f>
        <v>4000</v>
      </c>
      <c r="E57" s="28"/>
      <c r="F57" s="29">
        <f>4000</f>
        <v>4000</v>
      </c>
      <c r="G57" s="58"/>
      <c r="H57" s="43"/>
    </row>
    <row r="58" spans="1:8" s="11" customFormat="1" ht="17.25">
      <c r="A58" s="18" t="s">
        <v>37</v>
      </c>
      <c r="B58" s="65">
        <v>20000</v>
      </c>
      <c r="C58" s="28"/>
      <c r="D58" s="65">
        <v>20000</v>
      </c>
      <c r="E58" s="28"/>
      <c r="F58" s="29">
        <v>20000</v>
      </c>
      <c r="G58" s="58"/>
      <c r="H58"/>
    </row>
    <row r="59" spans="1:8" s="11" customFormat="1" ht="17.25">
      <c r="A59" s="18" t="s">
        <v>38</v>
      </c>
      <c r="B59" s="67">
        <v>5795793</v>
      </c>
      <c r="C59" s="28"/>
      <c r="D59" s="67">
        <v>9073229</v>
      </c>
      <c r="E59" s="28"/>
      <c r="F59" s="36">
        <v>9073229</v>
      </c>
      <c r="G59" s="58"/>
      <c r="H59"/>
    </row>
    <row r="60" spans="1:8" s="11" customFormat="1" ht="17.25">
      <c r="A60" s="27" t="s">
        <v>39</v>
      </c>
      <c r="B60" s="71">
        <f>SUM(B57:B59)</f>
        <v>5819793</v>
      </c>
      <c r="C60" s="37"/>
      <c r="D60" s="71">
        <f>SUM(D57:D59)</f>
        <v>9097229</v>
      </c>
      <c r="E60" s="37"/>
      <c r="F60" s="44">
        <f>SUM(F57:F59)</f>
        <v>9097229</v>
      </c>
      <c r="G60" s="82"/>
      <c r="H60"/>
    </row>
    <row r="61" spans="1:8" s="11" customFormat="1" ht="18" thickBot="1">
      <c r="A61" s="45" t="s">
        <v>40</v>
      </c>
      <c r="B61" s="72">
        <f>B45+B53+B60</f>
        <v>322209805</v>
      </c>
      <c r="C61" s="46"/>
      <c r="D61" s="72">
        <f>D45+D53+D60</f>
        <v>371535590</v>
      </c>
      <c r="E61" s="47"/>
      <c r="F61" s="48">
        <f>F45+F53+F60</f>
        <v>369711397</v>
      </c>
      <c r="G61" s="82"/>
      <c r="H61"/>
    </row>
    <row r="62" spans="1:8" s="11" customFormat="1" ht="18" thickTop="1">
      <c r="A62" s="18"/>
      <c r="B62" s="75"/>
      <c r="C62" s="25"/>
      <c r="D62" s="49"/>
      <c r="E62" s="49"/>
      <c r="F62" s="50"/>
      <c r="G62" s="4"/>
      <c r="H62"/>
    </row>
    <row r="63" spans="1:8" s="11" customFormat="1" ht="15" customHeight="1">
      <c r="A63" s="15"/>
      <c r="B63" s="16"/>
      <c r="C63" s="51"/>
      <c r="D63" s="16"/>
      <c r="E63" s="51"/>
      <c r="F63" s="17"/>
      <c r="G63" s="4"/>
      <c r="H63"/>
    </row>
    <row r="64" spans="1:8" s="11" customFormat="1" ht="19.5" customHeight="1">
      <c r="A64" s="52"/>
      <c r="B64" s="55"/>
      <c r="C64" s="85"/>
      <c r="D64" s="55"/>
      <c r="E64" s="55"/>
      <c r="F64" s="76"/>
      <c r="G64" s="4"/>
      <c r="H64"/>
    </row>
    <row r="65" spans="1:8" s="11" customFormat="1" ht="17.25">
      <c r="A65" s="78" t="s">
        <v>48</v>
      </c>
      <c r="B65" s="53"/>
      <c r="C65" s="54"/>
      <c r="D65" s="56"/>
      <c r="E65" s="53"/>
      <c r="F65" s="56"/>
      <c r="G65" s="4"/>
      <c r="H65"/>
    </row>
    <row r="66" spans="1:10" s="11" customFormat="1" ht="17.25">
      <c r="A66" s="18" t="s">
        <v>49</v>
      </c>
      <c r="B66" s="25"/>
      <c r="C66" s="25"/>
      <c r="D66" s="57"/>
      <c r="E66" s="25"/>
      <c r="F66" s="57"/>
      <c r="G66" s="58"/>
      <c r="H66" s="58"/>
      <c r="I66" s="25"/>
      <c r="J66" s="25"/>
    </row>
    <row r="67" spans="1:8" s="11" customFormat="1" ht="17.25">
      <c r="A67" s="15" t="s">
        <v>50</v>
      </c>
      <c r="B67" s="59"/>
      <c r="C67" s="59"/>
      <c r="D67" s="60"/>
      <c r="E67" s="59"/>
      <c r="F67" s="60"/>
      <c r="G67" s="4"/>
      <c r="H67"/>
    </row>
    <row r="68" ht="15">
      <c r="G68" s="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2010-08-04T20:01:27Z</cp:lastPrinted>
  <dcterms:created xsi:type="dcterms:W3CDTF">2009-02-04T22:27:27Z</dcterms:created>
  <dcterms:modified xsi:type="dcterms:W3CDTF">2010-10-06T15:28:32Z</dcterms:modified>
  <cp:category/>
  <cp:version/>
  <cp:contentType/>
  <cp:contentStatus/>
</cp:coreProperties>
</file>