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10 Nov. 2010" sheetId="1" r:id="rId1"/>
  </sheets>
  <definedNames>
    <definedName name="_xlnm.Print_Area" localSheetId="0">'Balance Sheet - 10 Nov. 2010'!$A$11:$G$67</definedName>
    <definedName name="_xlnm.Print_Area">'Balance Sheet - 10 Nov. 2010'!$A$10:$F$63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<sst xmlns="http://schemas.openxmlformats.org/spreadsheetml/2006/main" count="62" uniqueCount="57">
  <si>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</si>
  <si>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</si>
  <si>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</si>
  <si>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</si>
  <si>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</si>
  <si>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</si>
  <si>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</si>
  <si>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</si>
  <si>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</si>
  <si>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</si>
  <si>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</si>
  <si>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</si>
  <si>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</si>
  <si>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</si>
  <si>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</si>
  <si>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</si>
  <si>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</si>
  <si>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</si>
  <si>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</si>
  <si>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</si>
  <si>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</si>
  <si>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</si>
  <si>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</si>
  <si>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</si>
  <si>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</si>
  <si>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</si>
  <si>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</si>
  <si>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</si>
  <si>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</si>
  <si>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</si>
  <si>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</si>
  <si>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</si>
  <si>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</si>
  <si>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</si>
  <si>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</si>
  <si>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</si>
  <si>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</si>
  <si>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</si>
  <si>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</si>
  <si>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</si>
  <si>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</si>
  <si>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</si>
  <si>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</si>
  <si>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</si>
  <si>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</si>
  <si>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</si>
  <si>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</si>
  <si>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</si>
  <si>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</si>
  <si>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27 OCTOBER</t>
  </si>
  <si>
    <t>11 NOVEMBER</t>
  </si>
  <si>
    <t>As At 10 NOVEMBER 2010</t>
  </si>
  <si>
    <t>10 NOVEMBER</t>
  </si>
  <si>
    <t>28Oct10 - 10Nov10</t>
  </si>
  <si>
    <r>
      <t xml:space="preserve">* </t>
    </r>
    <r>
      <rPr>
        <sz val="12"/>
        <rFont val="Arial Unicode MS"/>
        <family val="2"/>
      </rPr>
      <t>The year to date loss of $11.34bn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</si>
  <si>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</si>
  <si>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24 November 2010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</si>
</sst>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$&quot;#,##0_);\(&quot;J$&quot;#,##0\)"/>
    <numFmt numFmtId="179" formatCode="&quot;J$&quot;#,##0_);[Red]\(&quot;J$&quot;#,##0\)"/>
    <numFmt numFmtId="180" formatCode="&quot;J$&quot;#,##0.00_);\(&quot;J$&quot;#,##0.00\)"/>
    <numFmt numFmtId="181" formatCode="&quot;J$&quot;#,##0.00_);[Red]\(&quot;J$&quot;#,##0.00\)"/>
    <numFmt numFmtId="182" formatCode="_(&quot;J$&quot;* #,##0_);_(&quot;J$&quot;* \(#,##0\);_(&quot;J$&quot;* &quot;-&quot;_);_(@_)"/>
    <numFmt numFmtId="183" formatCode="_(&quot;J$&quot;* #,##0.00_);_(&quot;J$&quot;* \(#,##0.00\);_(&quot;J$&quot;* &quot;-&quot;??_);_(@_)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0_);\(#,##0.000\)"/>
    <numFmt numFmtId="189" formatCode="#,##0.0000_);\(#,##0.0000\)"/>
    <numFmt numFmtId="190" formatCode="[$€-2]\ #,##0.00_);[Red]\([$€-2]\ #,##0.00\)"/>
  </numFmts>
  <fonts count="22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MT"/>
      <family val="0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  <family val="0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6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3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4" xfId="0" applyNumberFormat="1" applyFont="1" applyFill="1" applyBorder="1" applyAlignment="1">
      <alignment horizontal="centerContinuous"/>
    </xf>
    <xf numFmtId="37" fontId="8" fillId="2" borderId="5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6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4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0" fillId="2" borderId="5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37" fontId="11" fillId="2" borderId="5" xfId="0" applyNumberFormat="1" applyFont="1" applyFill="1" applyBorder="1" applyAlignment="1">
      <alignment horizontal="center"/>
    </xf>
    <xf numFmtId="37" fontId="12" fillId="2" borderId="4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10" fillId="2" borderId="4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0" fillId="0" borderId="0" xfId="0" applyNumberFormat="1" applyFill="1" applyAlignment="1">
      <alignment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6" fillId="2" borderId="9" xfId="0" applyNumberFormat="1" applyFont="1" applyFill="1" applyBorder="1" applyAlignment="1">
      <alignment/>
    </xf>
    <xf numFmtId="37" fontId="6" fillId="2" borderId="10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11" xfId="0" applyNumberFormat="1" applyFont="1" applyFill="1" applyBorder="1" applyAlignment="1">
      <alignment/>
    </xf>
    <xf numFmtId="37" fontId="6" fillId="2" borderId="11" xfId="0" applyNumberFormat="1" applyFont="1" applyFill="1" applyBorder="1" applyAlignment="1">
      <alignment/>
    </xf>
    <xf numFmtId="37" fontId="16" fillId="2" borderId="4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 horizontal="right"/>
    </xf>
    <xf numFmtId="37" fontId="17" fillId="2" borderId="0" xfId="0" applyNumberFormat="1" applyFont="1" applyFill="1" applyAlignment="1">
      <alignment/>
    </xf>
    <xf numFmtId="37" fontId="12" fillId="2" borderId="12" xfId="0" applyNumberFormat="1" applyFont="1" applyFill="1" applyBorder="1" applyAlignment="1">
      <alignment/>
    </xf>
    <xf numFmtId="37" fontId="15" fillId="2" borderId="13" xfId="0" applyNumberFormat="1" applyFont="1" applyFill="1" applyBorder="1" applyAlignment="1" applyProtection="1">
      <alignment/>
      <protection hidden="1"/>
    </xf>
    <xf numFmtId="37" fontId="15" fillId="2" borderId="14" xfId="0" applyNumberFormat="1" applyFont="1" applyFill="1" applyBorder="1" applyAlignment="1" applyProtection="1">
      <alignment/>
      <protection hidden="1"/>
    </xf>
    <xf numFmtId="37" fontId="6" fillId="2" borderId="15" xfId="0" applyNumberFormat="1" applyFont="1" applyFill="1" applyBorder="1" applyAlignment="1">
      <alignment/>
    </xf>
    <xf numFmtId="37" fontId="9" fillId="2" borderId="16" xfId="0" applyNumberFormat="1" applyFont="1" applyFill="1" applyBorder="1" applyAlignment="1">
      <alignment/>
    </xf>
    <xf numFmtId="37" fontId="9" fillId="2" borderId="17" xfId="0" applyNumberFormat="1" applyFont="1" applyFill="1" applyBorder="1" applyAlignment="1">
      <alignment/>
    </xf>
    <xf numFmtId="37" fontId="8" fillId="2" borderId="7" xfId="0" applyNumberFormat="1" applyFont="1" applyFill="1" applyBorder="1" applyAlignment="1">
      <alignment horizontal="centerContinuous"/>
    </xf>
    <xf numFmtId="37" fontId="19" fillId="2" borderId="0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9" fillId="2" borderId="5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9" fillId="2" borderId="7" xfId="0" applyNumberFormat="1" applyFont="1" applyFill="1" applyBorder="1" applyAlignment="1">
      <alignment/>
    </xf>
    <xf numFmtId="37" fontId="19" fillId="2" borderId="8" xfId="0" applyNumberFormat="1" applyFont="1" applyFill="1" applyBorder="1" applyAlignment="1">
      <alignment/>
    </xf>
    <xf numFmtId="0" fontId="10" fillId="3" borderId="18" xfId="0" applyNumberFormat="1" applyFont="1" applyFill="1" applyBorder="1" applyAlignment="1">
      <alignment horizontal="center"/>
    </xf>
    <xf numFmtId="16" fontId="10" fillId="3" borderId="18" xfId="0" applyNumberFormat="1" applyFont="1" applyFill="1" applyBorder="1" applyAlignment="1" quotePrefix="1">
      <alignment horizontal="center"/>
    </xf>
    <xf numFmtId="37" fontId="10" fillId="3" borderId="18" xfId="0" applyNumberFormat="1" applyFont="1" applyFill="1" applyBorder="1" applyAlignment="1">
      <alignment horizontal="center"/>
    </xf>
    <xf numFmtId="37" fontId="9" fillId="3" borderId="18" xfId="0" applyNumberFormat="1" applyFont="1" applyFill="1" applyBorder="1" applyAlignment="1">
      <alignment/>
    </xf>
    <xf numFmtId="37" fontId="9" fillId="3" borderId="18" xfId="0" applyNumberFormat="1" applyFont="1" applyFill="1" applyBorder="1" applyAlignment="1" applyProtection="1">
      <alignment/>
      <protection hidden="1"/>
    </xf>
    <xf numFmtId="38" fontId="9" fillId="3" borderId="18" xfId="0" applyNumberFormat="1" applyFont="1" applyFill="1" applyBorder="1" applyAlignment="1" applyProtection="1">
      <alignment/>
      <protection hidden="1"/>
    </xf>
    <xf numFmtId="37" fontId="9" fillId="3" borderId="19" xfId="0" applyNumberFormat="1" applyFont="1" applyFill="1" applyBorder="1" applyAlignment="1" applyProtection="1">
      <alignment/>
      <protection hidden="1"/>
    </xf>
    <xf numFmtId="37" fontId="15" fillId="3" borderId="20" xfId="0" applyNumberFormat="1" applyFont="1" applyFill="1" applyBorder="1" applyAlignment="1" applyProtection="1">
      <alignment/>
      <protection hidden="1"/>
    </xf>
    <xf numFmtId="37" fontId="15" fillId="3" borderId="21" xfId="0" applyNumberFormat="1" applyFont="1" applyFill="1" applyBorder="1" applyAlignment="1" applyProtection="1">
      <alignment/>
      <protection hidden="1"/>
    </xf>
    <xf numFmtId="39" fontId="9" fillId="3" borderId="18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7" fontId="15" fillId="3" borderId="22" xfId="0" applyNumberFormat="1" applyFont="1" applyFill="1" applyBorder="1" applyAlignment="1" applyProtection="1">
      <alignment/>
      <protection hidden="1"/>
    </xf>
    <xf numFmtId="37" fontId="0" fillId="3" borderId="0" xfId="0" applyNumberFormat="1" applyFill="1" applyAlignment="1">
      <alignment/>
    </xf>
    <xf numFmtId="37" fontId="13" fillId="3" borderId="23" xfId="0" applyNumberFormat="1" applyFont="1" applyFill="1" applyBorder="1" applyAlignment="1">
      <alignment/>
    </xf>
    <xf numFmtId="37" fontId="14" fillId="3" borderId="24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0" fillId="2" borderId="12" xfId="0" applyNumberFormat="1" applyFill="1" applyBorder="1" applyAlignment="1">
      <alignment/>
    </xf>
    <xf numFmtId="49" fontId="14" fillId="2" borderId="0" xfId="0" applyNumberFormat="1" applyFont="1" applyFill="1" applyBorder="1" applyAlignment="1" applyProtection="1">
      <alignment horizontal="center"/>
      <protection hidden="1"/>
    </xf>
    <xf numFmtId="37" fontId="14" fillId="2" borderId="4" xfId="0" applyNumberFormat="1" applyFont="1" applyFill="1" applyBorder="1" applyAlignment="1">
      <alignment/>
    </xf>
    <xf numFmtId="37" fontId="20" fillId="2" borderId="1" xfId="0" applyNumberFormat="1" applyFont="1" applyFill="1" applyBorder="1" applyAlignment="1">
      <alignment/>
    </xf>
    <xf numFmtId="37" fontId="15" fillId="2" borderId="0" xfId="0" applyNumberFormat="1" applyFont="1" applyFill="1" applyBorder="1" applyAlignment="1">
      <alignment/>
    </xf>
    <xf numFmtId="37" fontId="9" fillId="2" borderId="2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7" fontId="21" fillId="2" borderId="0" xfId="0" applyNumberFormat="1" applyFont="1" applyFill="1" applyBorder="1" applyAlignment="1">
      <alignment/>
    </xf>
    <xf numFmtId="49" fontId="21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1266825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workbookViewId="0" topLeftCell="A1">
      <selection activeCell="A72" sqref="A72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2.99609375" style="0" customWidth="1"/>
    <col min="4" max="4" width="17.3359375" style="0" customWidth="1"/>
    <col min="5" max="5" width="1.4375" style="5" customWidth="1"/>
    <col min="6" max="6" width="18.3359375" style="0" customWidth="1"/>
    <col min="7" max="7" width="17.10546875" style="0" hidden="1" customWidth="1"/>
    <col min="8" max="8" width="16.99609375" style="0" hidden="1" customWidth="1"/>
    <col min="9" max="16384" width="11.4453125" style="0" customWidth="1"/>
  </cols>
  <sheetData>
    <row r="1" spans="1:7" ht="15">
      <c r="A1" s="1"/>
      <c r="B1" s="2"/>
      <c r="C1" s="2"/>
      <c r="D1" s="2"/>
      <c r="E1" s="2"/>
      <c r="F1" s="2"/>
      <c r="G1" s="3"/>
    </row>
    <row r="2" spans="1:7" ht="15">
      <c r="A2" s="4"/>
      <c r="B2" s="5"/>
      <c r="C2" s="5"/>
      <c r="D2" s="5"/>
      <c r="F2" s="5"/>
      <c r="G2" s="6"/>
    </row>
    <row r="3" spans="1:7" ht="15">
      <c r="A3" s="4"/>
      <c r="B3" s="5"/>
      <c r="C3" s="5"/>
      <c r="D3" s="5"/>
      <c r="F3" s="5"/>
      <c r="G3" s="6"/>
    </row>
    <row r="4" spans="1:7" ht="15">
      <c r="A4" s="4"/>
      <c r="B4" s="5"/>
      <c r="C4" s="5"/>
      <c r="D4" s="5"/>
      <c r="F4" s="5"/>
      <c r="G4" s="6"/>
    </row>
    <row r="5" spans="1:7" ht="15">
      <c r="A5" s="4"/>
      <c r="B5" s="5"/>
      <c r="C5" s="5"/>
      <c r="D5" s="5"/>
      <c r="F5" s="5"/>
      <c r="G5" s="6"/>
    </row>
    <row r="6" spans="1:7" ht="18.75">
      <c r="A6" s="84" t="s">
        <v>55</v>
      </c>
      <c r="B6" s="5"/>
      <c r="C6" s="5"/>
      <c r="D6" s="5"/>
      <c r="F6" s="5"/>
      <c r="G6" s="6"/>
    </row>
    <row r="7" spans="1:7" ht="18.75">
      <c r="A7" s="85" t="s">
        <v>56</v>
      </c>
      <c r="B7" s="5"/>
      <c r="C7" s="5"/>
      <c r="D7" s="5"/>
      <c r="F7" s="5"/>
      <c r="G7" s="6"/>
    </row>
    <row r="8" spans="1:7" ht="15">
      <c r="A8" s="4"/>
      <c r="B8" s="5"/>
      <c r="C8" s="5"/>
      <c r="D8" s="5"/>
      <c r="F8" s="5"/>
      <c r="G8" s="6"/>
    </row>
    <row r="9" spans="1:7" ht="15">
      <c r="A9" s="4"/>
      <c r="B9" s="5"/>
      <c r="C9" s="5"/>
      <c r="D9" s="5"/>
      <c r="F9" s="5"/>
      <c r="G9" s="6"/>
    </row>
    <row r="10" spans="1:7" ht="15.75">
      <c r="A10" s="7"/>
      <c r="B10" s="8"/>
      <c r="C10" s="9"/>
      <c r="D10" s="8"/>
      <c r="E10" s="9"/>
      <c r="F10" s="8"/>
      <c r="G10" s="10"/>
    </row>
    <row r="11" spans="1:8" s="14" customFormat="1" ht="20.25">
      <c r="A11" s="11" t="s">
        <v>0</v>
      </c>
      <c r="B11" s="12"/>
      <c r="C11" s="13"/>
      <c r="D11" s="12"/>
      <c r="E11" s="13"/>
      <c r="F11" s="12"/>
      <c r="G11" s="3"/>
      <c r="H11"/>
    </row>
    <row r="12" spans="1:8" s="14" customFormat="1" ht="20.25">
      <c r="A12" s="15" t="s">
        <v>1</v>
      </c>
      <c r="B12" s="16"/>
      <c r="C12" s="17"/>
      <c r="D12" s="16"/>
      <c r="E12" s="17"/>
      <c r="F12" s="16"/>
      <c r="G12" s="6"/>
      <c r="H12"/>
    </row>
    <row r="13" spans="1:8" s="14" customFormat="1" ht="20.25">
      <c r="A13" s="15" t="s">
        <v>51</v>
      </c>
      <c r="B13" s="16"/>
      <c r="C13" s="17"/>
      <c r="D13" s="16"/>
      <c r="E13" s="17"/>
      <c r="F13" s="16"/>
      <c r="G13" s="6"/>
      <c r="H13"/>
    </row>
    <row r="14" spans="1:8" s="14" customFormat="1" ht="17.25">
      <c r="A14" s="18" t="s">
        <v>2</v>
      </c>
      <c r="B14" s="19"/>
      <c r="C14" s="19"/>
      <c r="D14" s="19"/>
      <c r="E14" s="19"/>
      <c r="F14" s="20"/>
      <c r="G14" s="10"/>
      <c r="H14"/>
    </row>
    <row r="15" spans="1:8" s="14" customFormat="1" ht="17.25">
      <c r="A15" s="21"/>
      <c r="B15" s="59">
        <v>2009</v>
      </c>
      <c r="C15" s="22"/>
      <c r="D15" s="59">
        <v>2010</v>
      </c>
      <c r="E15" s="23"/>
      <c r="F15" s="59">
        <v>2010</v>
      </c>
      <c r="G15" s="24" t="s">
        <v>3</v>
      </c>
      <c r="H15"/>
    </row>
    <row r="16" spans="1:8" s="14" customFormat="1" ht="17.25">
      <c r="A16" s="21"/>
      <c r="B16" s="60" t="s">
        <v>50</v>
      </c>
      <c r="C16" s="25"/>
      <c r="D16" s="60" t="s">
        <v>49</v>
      </c>
      <c r="E16" s="25"/>
      <c r="F16" s="60" t="s">
        <v>52</v>
      </c>
      <c r="G16" s="26" t="s">
        <v>53</v>
      </c>
      <c r="H16"/>
    </row>
    <row r="17" spans="1:8" s="14" customFormat="1" ht="17.25">
      <c r="A17" s="21"/>
      <c r="B17" s="61" t="s">
        <v>4</v>
      </c>
      <c r="C17" s="25"/>
      <c r="D17" s="61" t="s">
        <v>4</v>
      </c>
      <c r="E17" s="25"/>
      <c r="F17" s="61" t="s">
        <v>4</v>
      </c>
      <c r="G17" s="24" t="s">
        <v>4</v>
      </c>
      <c r="H17"/>
    </row>
    <row r="18" spans="1:8" s="14" customFormat="1" ht="17.25">
      <c r="A18" s="27" t="s">
        <v>5</v>
      </c>
      <c r="B18" s="62"/>
      <c r="C18" s="28"/>
      <c r="D18" s="62"/>
      <c r="E18" s="28"/>
      <c r="F18" s="62"/>
      <c r="G18" s="29"/>
      <c r="H18"/>
    </row>
    <row r="19" spans="1:8" s="14" customFormat="1" ht="17.25">
      <c r="A19" s="30" t="s">
        <v>6</v>
      </c>
      <c r="B19" s="62"/>
      <c r="C19" s="28"/>
      <c r="D19" s="62"/>
      <c r="E19" s="28"/>
      <c r="F19" s="62"/>
      <c r="G19" s="29"/>
      <c r="H19"/>
    </row>
    <row r="20" spans="1:8" s="14" customFormat="1" ht="17.25">
      <c r="A20" s="21" t="s">
        <v>7</v>
      </c>
      <c r="B20" s="63">
        <f>50399378-83572</f>
        <v>50315806</v>
      </c>
      <c r="C20" s="31"/>
      <c r="D20" s="63">
        <f>45000196-58965</f>
        <v>44941231</v>
      </c>
      <c r="E20" s="31"/>
      <c r="F20" s="63">
        <f>46582585-51809</f>
        <v>46530776</v>
      </c>
      <c r="G20" s="29">
        <f>F20-D20</f>
        <v>1589545</v>
      </c>
      <c r="H20"/>
    </row>
    <row r="21" spans="1:8" s="14" customFormat="1" ht="17.25">
      <c r="A21" s="21" t="s">
        <v>8</v>
      </c>
      <c r="B21" s="63">
        <f>58372+16613241+99444614+23260759+880-50399378+83572</f>
        <v>89062060</v>
      </c>
      <c r="C21" s="31"/>
      <c r="D21" s="63">
        <f>64719+50027855+146544737+13145649+70098-45000196+58965</f>
        <v>164911827</v>
      </c>
      <c r="E21" s="31"/>
      <c r="F21" s="63">
        <f>65093+47606611+148555180+13208897+73111-46582584+51809</f>
        <v>162978117</v>
      </c>
      <c r="G21" s="29">
        <f>F21-D21</f>
        <v>-1933710</v>
      </c>
      <c r="H21" s="32"/>
    </row>
    <row r="22" spans="1:8" s="14" customFormat="1" ht="17.25">
      <c r="A22" s="21" t="s">
        <v>42</v>
      </c>
      <c r="B22" s="63">
        <v>29383463</v>
      </c>
      <c r="C22" s="31"/>
      <c r="D22" s="63">
        <v>28989903</v>
      </c>
      <c r="E22" s="31"/>
      <c r="F22" s="63">
        <v>28763048</v>
      </c>
      <c r="G22" s="29">
        <f>F22-D22</f>
        <v>-226855</v>
      </c>
      <c r="H22" s="71"/>
    </row>
    <row r="23" spans="1:8" s="14" customFormat="1" ht="17.25">
      <c r="A23" s="30" t="s">
        <v>9</v>
      </c>
      <c r="B23" s="73">
        <f>+B20+B21+B22</f>
        <v>168761329</v>
      </c>
      <c r="C23" s="33"/>
      <c r="D23" s="73">
        <f>+D20+D21+D22</f>
        <v>238842961</v>
      </c>
      <c r="E23" s="33"/>
      <c r="F23" s="73">
        <f>+F20+F21+F22</f>
        <v>238271941</v>
      </c>
      <c r="G23" s="72">
        <f>+G20+G21+G22</f>
        <v>-571020</v>
      </c>
      <c r="H23"/>
    </row>
    <row r="24" spans="1:8" s="14" customFormat="1" ht="17.25">
      <c r="A24" s="21"/>
      <c r="B24" s="63"/>
      <c r="C24" s="31"/>
      <c r="D24" s="63"/>
      <c r="E24" s="31"/>
      <c r="F24" s="63"/>
      <c r="G24" s="29"/>
      <c r="H24"/>
    </row>
    <row r="25" spans="1:8" s="14" customFormat="1" ht="17.25">
      <c r="A25" s="30" t="s">
        <v>10</v>
      </c>
      <c r="B25" s="63"/>
      <c r="C25" s="31"/>
      <c r="D25" s="63"/>
      <c r="E25" s="31"/>
      <c r="F25" s="63"/>
      <c r="G25" s="29"/>
      <c r="H25"/>
    </row>
    <row r="26" spans="1:8" s="14" customFormat="1" ht="17.25">
      <c r="A26" s="21" t="s">
        <v>11</v>
      </c>
      <c r="B26" s="63" t="s">
        <v>12</v>
      </c>
      <c r="C26" s="31"/>
      <c r="D26" s="63" t="s">
        <v>12</v>
      </c>
      <c r="E26" s="31"/>
      <c r="F26" s="63" t="s">
        <v>12</v>
      </c>
      <c r="G26" s="29"/>
      <c r="H26"/>
    </row>
    <row r="27" spans="1:8" s="14" customFormat="1" ht="17.25">
      <c r="A27" s="21" t="s">
        <v>44</v>
      </c>
      <c r="B27" s="63">
        <f>3565+1004558+89174757</f>
        <v>90182880</v>
      </c>
      <c r="C27" s="31"/>
      <c r="D27" s="63">
        <f>486+87549099</f>
        <v>87549585</v>
      </c>
      <c r="E27" s="31"/>
      <c r="F27" s="63">
        <f>30+87746974</f>
        <v>87747004</v>
      </c>
      <c r="G27" s="29">
        <f aca="true" t="shared" si="0" ref="G27:G33">F27-D27</f>
        <v>197419</v>
      </c>
      <c r="H27"/>
    </row>
    <row r="28" spans="1:8" s="14" customFormat="1" ht="17.25" hidden="1">
      <c r="A28" s="21" t="s">
        <v>13</v>
      </c>
      <c r="B28" s="63">
        <v>0</v>
      </c>
      <c r="C28" s="31"/>
      <c r="D28" s="63">
        <f>0</f>
        <v>0</v>
      </c>
      <c r="E28" s="31"/>
      <c r="F28" s="63">
        <f>0</f>
        <v>0</v>
      </c>
      <c r="G28" s="29">
        <f t="shared" si="0"/>
        <v>0</v>
      </c>
      <c r="H28"/>
    </row>
    <row r="29" spans="1:8" s="14" customFormat="1" ht="17.25" hidden="1">
      <c r="A29" s="21" t="s">
        <v>14</v>
      </c>
      <c r="B29" s="63">
        <v>0</v>
      </c>
      <c r="C29" s="31"/>
      <c r="D29" s="63">
        <v>0</v>
      </c>
      <c r="E29" s="31"/>
      <c r="F29" s="63">
        <v>0</v>
      </c>
      <c r="G29" s="29">
        <f t="shared" si="0"/>
        <v>0</v>
      </c>
      <c r="H29"/>
    </row>
    <row r="30" spans="1:8" s="14" customFormat="1" ht="17.25">
      <c r="A30" s="21" t="s">
        <v>47</v>
      </c>
      <c r="B30" s="64">
        <f>-9161013+9224742-27146</f>
        <v>36583</v>
      </c>
      <c r="C30" s="76"/>
      <c r="D30" s="64">
        <f>735767+10997447</f>
        <v>11733214</v>
      </c>
      <c r="E30" s="31"/>
      <c r="F30" s="64">
        <f>962634+10412176</f>
        <v>11374810</v>
      </c>
      <c r="G30" s="29">
        <f t="shared" si="0"/>
        <v>-358404</v>
      </c>
      <c r="H30"/>
    </row>
    <row r="31" spans="1:8" s="14" customFormat="1" ht="17.25">
      <c r="A31" s="21" t="s">
        <v>15</v>
      </c>
      <c r="B31" s="63">
        <f>16066051+5451000</f>
        <v>21517051</v>
      </c>
      <c r="C31" s="34"/>
      <c r="D31" s="63">
        <f>2723543+3508000</f>
        <v>6231543</v>
      </c>
      <c r="E31" s="35"/>
      <c r="F31" s="63">
        <f>2728808+3128000</f>
        <v>5856808</v>
      </c>
      <c r="G31" s="29">
        <f t="shared" si="0"/>
        <v>-374735</v>
      </c>
      <c r="H31"/>
    </row>
    <row r="32" spans="1:8" s="14" customFormat="1" ht="17.25">
      <c r="A32" s="21" t="s">
        <v>16</v>
      </c>
      <c r="B32" s="63">
        <v>0</v>
      </c>
      <c r="C32" s="31"/>
      <c r="D32" s="63">
        <v>6578</v>
      </c>
      <c r="E32" s="31"/>
      <c r="F32" s="63">
        <v>31</v>
      </c>
      <c r="G32" s="29">
        <f t="shared" si="0"/>
        <v>-6547</v>
      </c>
      <c r="H32"/>
    </row>
    <row r="33" spans="1:8" s="14" customFormat="1" ht="17.25">
      <c r="A33" s="21" t="s">
        <v>17</v>
      </c>
      <c r="B33" s="65">
        <f>78127+3598145+7806+1835547+9494+6990358+22943954-5451000</f>
        <v>30012431</v>
      </c>
      <c r="C33" s="31"/>
      <c r="D33" s="65">
        <f>120666+4138110-45821+3601963+6036984+12447451-3508000</f>
        <v>22791353</v>
      </c>
      <c r="E33" s="31"/>
      <c r="F33" s="65">
        <f>104401+4138110-45821+3603156+4+6457709+12055031-3128000-1</f>
        <v>23184589</v>
      </c>
      <c r="G33" s="29">
        <f t="shared" si="0"/>
        <v>393236</v>
      </c>
      <c r="H33"/>
    </row>
    <row r="34" spans="1:8" s="14" customFormat="1" ht="17.25">
      <c r="A34" s="30" t="s">
        <v>18</v>
      </c>
      <c r="B34" s="66">
        <f>SUM(B27:B33)</f>
        <v>141748945</v>
      </c>
      <c r="C34" s="36"/>
      <c r="D34" s="66">
        <f>SUM(D27:D33)</f>
        <v>128312273</v>
      </c>
      <c r="E34" s="36"/>
      <c r="F34" s="66">
        <f>SUM(F27:F33)</f>
        <v>128163242</v>
      </c>
      <c r="G34" s="37">
        <f>SUM(G27:G33)</f>
        <v>-149031</v>
      </c>
      <c r="H34"/>
    </row>
    <row r="35" spans="1:8" s="14" customFormat="1" ht="18" thickBot="1">
      <c r="A35" s="27" t="s">
        <v>19</v>
      </c>
      <c r="B35" s="67">
        <f>+B34+B23</f>
        <v>310510274</v>
      </c>
      <c r="C35" s="36"/>
      <c r="D35" s="67">
        <f>+D34+D23</f>
        <v>367155234</v>
      </c>
      <c r="E35" s="36"/>
      <c r="F35" s="67">
        <f>+F34+F23</f>
        <v>366435183</v>
      </c>
      <c r="G35" s="38">
        <f>F35-D35</f>
        <v>-720051</v>
      </c>
      <c r="H35"/>
    </row>
    <row r="36" spans="1:8" s="14" customFormat="1" ht="18" thickTop="1">
      <c r="A36" s="21"/>
      <c r="B36" s="63"/>
      <c r="C36" s="31"/>
      <c r="D36" s="63"/>
      <c r="E36" s="31"/>
      <c r="F36" s="63"/>
      <c r="G36" s="29"/>
      <c r="H36"/>
    </row>
    <row r="37" spans="1:8" s="14" customFormat="1" ht="17.25">
      <c r="A37" s="27" t="s">
        <v>20</v>
      </c>
      <c r="B37" s="63"/>
      <c r="C37" s="31"/>
      <c r="D37" s="63"/>
      <c r="E37" s="31"/>
      <c r="F37" s="63"/>
      <c r="G37" s="29"/>
      <c r="H37"/>
    </row>
    <row r="38" spans="1:8" s="14" customFormat="1" ht="17.25">
      <c r="A38" s="30" t="s">
        <v>21</v>
      </c>
      <c r="B38" s="68"/>
      <c r="C38" s="31"/>
      <c r="D38" s="68"/>
      <c r="E38" s="31"/>
      <c r="F38" s="68"/>
      <c r="G38" s="29"/>
      <c r="H38"/>
    </row>
    <row r="39" spans="1:8" s="14" customFormat="1" ht="17.25">
      <c r="A39" s="21" t="s">
        <v>22</v>
      </c>
      <c r="B39" s="63">
        <f>40024714+1967355</f>
        <v>41992069</v>
      </c>
      <c r="C39" s="31"/>
      <c r="D39" s="63">
        <f>46252520+2144680</f>
        <v>48397200</v>
      </c>
      <c r="E39" s="31"/>
      <c r="F39" s="63">
        <f>45145076+2162925</f>
        <v>47308001</v>
      </c>
      <c r="G39" s="29">
        <f>F39-D39</f>
        <v>-1089199</v>
      </c>
      <c r="H39" s="32"/>
    </row>
    <row r="40" spans="1:8" s="14" customFormat="1" ht="17.25">
      <c r="A40" s="21" t="s">
        <v>23</v>
      </c>
      <c r="B40" s="68"/>
      <c r="C40" s="31"/>
      <c r="D40" s="68"/>
      <c r="E40" s="31"/>
      <c r="F40" s="68"/>
      <c r="G40" s="29"/>
      <c r="H40"/>
    </row>
    <row r="41" spans="1:8" s="14" customFormat="1" ht="17.25">
      <c r="A41" s="21" t="s">
        <v>24</v>
      </c>
      <c r="B41" s="63">
        <f>7251706+101545+84325+217+1429331</f>
        <v>8867124</v>
      </c>
      <c r="C41" s="31"/>
      <c r="D41" s="63">
        <f>13996094+37215+176636+226+7804732</f>
        <v>22014903</v>
      </c>
      <c r="E41" s="31"/>
      <c r="F41" s="63">
        <f>16892394+37070+177176+227+7883985</f>
        <v>24990852</v>
      </c>
      <c r="G41" s="29">
        <f>F41-D41</f>
        <v>2975949</v>
      </c>
      <c r="H41" s="39">
        <f>96952708-2347370.25-62807.05-1855349.43-507.37-387806.62-11833.95-33.55-1825.25-3625.97-1102.44-99.98-251.06-999.97-99.98-4705.7-1178.17-21975.2</f>
        <v>92251136.05999997</v>
      </c>
    </row>
    <row r="42" spans="1:8" s="14" customFormat="1" ht="17.25">
      <c r="A42" s="21" t="s">
        <v>25</v>
      </c>
      <c r="B42" s="63">
        <f>90905+6644</f>
        <v>97549</v>
      </c>
      <c r="C42" s="31"/>
      <c r="D42" s="63">
        <f>55666779+12937017+6714</f>
        <v>68610510</v>
      </c>
      <c r="E42" s="31"/>
      <c r="F42" s="63">
        <f>55666779+12937017+6714</f>
        <v>68610510</v>
      </c>
      <c r="G42" s="29">
        <f>F42-D42</f>
        <v>0</v>
      </c>
      <c r="H42" s="39">
        <f>+H41*85.4622</f>
        <v>7883985040.18693</v>
      </c>
    </row>
    <row r="43" spans="1:8" s="14" customFormat="1" ht="17.25">
      <c r="A43" s="21" t="s">
        <v>26</v>
      </c>
      <c r="B43" s="63">
        <f>82055993-5528000</f>
        <v>76527993</v>
      </c>
      <c r="C43" s="31"/>
      <c r="D43" s="63">
        <f>61051294-11392000</f>
        <v>49659294</v>
      </c>
      <c r="E43" s="31"/>
      <c r="F43" s="63">
        <f>51644978-2551000</f>
        <v>49093978</v>
      </c>
      <c r="G43" s="29">
        <f>F43-D43</f>
        <v>-565316</v>
      </c>
      <c r="H43" s="32"/>
    </row>
    <row r="44" spans="1:8" s="14" customFormat="1" ht="17.25">
      <c r="A44" s="21" t="s">
        <v>27</v>
      </c>
      <c r="B44" s="63">
        <f>109739471-101545-103467215-3155806-84325-217-1429331-97549</f>
        <v>1403483</v>
      </c>
      <c r="C44" s="31"/>
      <c r="D44" s="63">
        <f>195407422-37215-116395867-176636-226-7804732-55666779-12937017-6714</f>
        <v>2382236</v>
      </c>
      <c r="E44" s="31"/>
      <c r="F44" s="63">
        <f>202062110-37070-123342495-177176-227-7883985-68610510</f>
        <v>2010647</v>
      </c>
      <c r="G44" s="40">
        <f>F44-D44</f>
        <v>-371589</v>
      </c>
      <c r="H44" s="39"/>
    </row>
    <row r="45" spans="1:8" s="14" customFormat="1" ht="17.25">
      <c r="A45" s="30" t="s">
        <v>28</v>
      </c>
      <c r="B45" s="66">
        <f>SUM(B39:B44)</f>
        <v>128888218</v>
      </c>
      <c r="C45" s="36"/>
      <c r="D45" s="66">
        <f>SUM(D39:D44)</f>
        <v>191064143</v>
      </c>
      <c r="E45" s="36"/>
      <c r="F45" s="66">
        <f>SUM(F39:F44)</f>
        <v>192013988</v>
      </c>
      <c r="G45" s="41">
        <f>SUM(G39:G44)</f>
        <v>949845</v>
      </c>
      <c r="H45"/>
    </row>
    <row r="46" spans="1:8" s="14" customFormat="1" ht="17.25">
      <c r="A46" s="42"/>
      <c r="B46" s="63"/>
      <c r="C46" s="31"/>
      <c r="D46" s="63"/>
      <c r="E46" s="31"/>
      <c r="F46" s="63"/>
      <c r="G46" s="29"/>
      <c r="H46"/>
    </row>
    <row r="47" spans="1:8" s="14" customFormat="1" ht="17.25">
      <c r="A47" s="30" t="s">
        <v>29</v>
      </c>
      <c r="B47" s="63"/>
      <c r="C47" s="31"/>
      <c r="D47" s="63"/>
      <c r="E47" s="31"/>
      <c r="F47" s="63"/>
      <c r="G47" s="29"/>
      <c r="H47"/>
    </row>
    <row r="48" spans="1:8" s="14" customFormat="1" ht="17.25">
      <c r="A48" s="21" t="s">
        <v>43</v>
      </c>
      <c r="B48" s="63">
        <v>34786044</v>
      </c>
      <c r="C48" s="31"/>
      <c r="D48" s="63">
        <v>35155288</v>
      </c>
      <c r="E48" s="31"/>
      <c r="F48" s="63">
        <v>35155288</v>
      </c>
      <c r="G48" s="29">
        <f>F48-D48</f>
        <v>0</v>
      </c>
      <c r="H48" s="32"/>
    </row>
    <row r="49" spans="1:8" s="14" customFormat="1" ht="17.25">
      <c r="A49" s="21" t="s">
        <v>30</v>
      </c>
      <c r="B49" s="63">
        <f>441043+9764</f>
        <v>450807</v>
      </c>
      <c r="C49" s="31"/>
      <c r="D49" s="63">
        <f>19289+7605</f>
        <v>26894</v>
      </c>
      <c r="E49" s="31"/>
      <c r="F49" s="63">
        <f>17969-3977</f>
        <v>13992</v>
      </c>
      <c r="G49" s="29">
        <f>F49-D49</f>
        <v>-12902</v>
      </c>
      <c r="H49"/>
    </row>
    <row r="50" spans="1:8" s="14" customFormat="1" ht="17.25">
      <c r="A50" s="21" t="s">
        <v>31</v>
      </c>
      <c r="B50" s="63">
        <f>5528000+103467215+3155806</f>
        <v>112151021</v>
      </c>
      <c r="C50" s="31"/>
      <c r="D50" s="63">
        <f>11392000+116395867</f>
        <v>127787867</v>
      </c>
      <c r="E50" s="31"/>
      <c r="F50" s="63">
        <f>2551000+123342495</f>
        <v>125893495</v>
      </c>
      <c r="G50" s="43">
        <f>F50-D50</f>
        <v>-1894372</v>
      </c>
      <c r="H50"/>
    </row>
    <row r="51" spans="1:8" s="14" customFormat="1" ht="17.25">
      <c r="A51" s="21" t="s">
        <v>32</v>
      </c>
      <c r="B51" s="63">
        <f>6000906+9224742-27146</f>
        <v>15198502</v>
      </c>
      <c r="C51" s="31"/>
      <c r="D51" s="63">
        <f>-10997447+10997447</f>
        <v>0</v>
      </c>
      <c r="E51" s="31"/>
      <c r="F51" s="63">
        <f>-10412176+10412176</f>
        <v>0</v>
      </c>
      <c r="G51" s="29">
        <f>F51-D51</f>
        <v>0</v>
      </c>
      <c r="H51" s="32"/>
    </row>
    <row r="52" spans="1:8" s="14" customFormat="1" ht="17.25">
      <c r="A52" s="21" t="s">
        <v>33</v>
      </c>
      <c r="B52" s="63">
        <f>10862560+1561410</f>
        <v>12423970</v>
      </c>
      <c r="C52" s="31"/>
      <c r="D52" s="63">
        <f>2274770+1598209</f>
        <v>3872979</v>
      </c>
      <c r="E52" s="36"/>
      <c r="F52" s="63">
        <f>2301976+1593434</f>
        <v>3895410</v>
      </c>
      <c r="G52" s="29">
        <f>F52-D52</f>
        <v>22431</v>
      </c>
      <c r="H52"/>
    </row>
    <row r="53" spans="1:8" s="14" customFormat="1" ht="17.25">
      <c r="A53" s="30" t="s">
        <v>34</v>
      </c>
      <c r="B53" s="66">
        <f>SUM(B48:B52)</f>
        <v>175010344</v>
      </c>
      <c r="C53" s="36"/>
      <c r="D53" s="66">
        <f>SUM(D48:D52)</f>
        <v>166843028</v>
      </c>
      <c r="E53" s="31"/>
      <c r="F53" s="66">
        <f>SUM(F48:F52)</f>
        <v>164958185</v>
      </c>
      <c r="G53" s="37">
        <f>SUM(G48:G52)</f>
        <v>-1884843</v>
      </c>
      <c r="H53"/>
    </row>
    <row r="54" spans="1:8" s="14" customFormat="1" ht="17.25">
      <c r="A54" s="21"/>
      <c r="B54" s="63"/>
      <c r="C54" s="31"/>
      <c r="D54" s="63"/>
      <c r="E54" s="31"/>
      <c r="F54" s="63"/>
      <c r="G54" s="29"/>
      <c r="H54"/>
    </row>
    <row r="55" spans="1:8" s="14" customFormat="1" ht="17.25">
      <c r="A55" s="30" t="s">
        <v>35</v>
      </c>
      <c r="B55" s="63"/>
      <c r="C55" s="31"/>
      <c r="D55" s="63"/>
      <c r="E55" s="31"/>
      <c r="F55" s="63"/>
      <c r="G55" s="29"/>
      <c r="H55"/>
    </row>
    <row r="56" spans="1:8" s="14" customFormat="1" ht="17.25">
      <c r="A56" s="21" t="s">
        <v>36</v>
      </c>
      <c r="B56" s="63"/>
      <c r="C56" s="31"/>
      <c r="D56" s="63"/>
      <c r="E56" s="31"/>
      <c r="F56" s="63"/>
      <c r="G56" s="29"/>
      <c r="H56"/>
    </row>
    <row r="57" spans="1:8" s="14" customFormat="1" ht="17.25">
      <c r="A57" s="21" t="s">
        <v>37</v>
      </c>
      <c r="B57" s="63">
        <f>4000</f>
        <v>4000</v>
      </c>
      <c r="C57" s="31"/>
      <c r="D57" s="63">
        <f>4000</f>
        <v>4000</v>
      </c>
      <c r="E57" s="31"/>
      <c r="F57" s="63">
        <f>4000</f>
        <v>4000</v>
      </c>
      <c r="G57" s="29">
        <f>F57-D57</f>
        <v>0</v>
      </c>
      <c r="H57" s="44"/>
    </row>
    <row r="58" spans="1:8" s="14" customFormat="1" ht="17.25">
      <c r="A58" s="21" t="s">
        <v>38</v>
      </c>
      <c r="B58" s="63">
        <v>20000</v>
      </c>
      <c r="C58" s="31"/>
      <c r="D58" s="63">
        <v>20000</v>
      </c>
      <c r="E58" s="31"/>
      <c r="F58" s="63">
        <v>20000</v>
      </c>
      <c r="G58" s="29">
        <f>F58-D58</f>
        <v>0</v>
      </c>
      <c r="H58"/>
    </row>
    <row r="59" spans="1:8" s="14" customFormat="1" ht="17.25">
      <c r="A59" s="21" t="s">
        <v>39</v>
      </c>
      <c r="B59" s="65">
        <v>6587712</v>
      </c>
      <c r="C59" s="31"/>
      <c r="D59" s="65">
        <v>9224063</v>
      </c>
      <c r="E59" s="31"/>
      <c r="F59" s="65">
        <v>9439010</v>
      </c>
      <c r="G59" s="40">
        <f>F59-D59</f>
        <v>214947</v>
      </c>
      <c r="H59"/>
    </row>
    <row r="60" spans="1:8" s="14" customFormat="1" ht="17.25">
      <c r="A60" s="30" t="s">
        <v>40</v>
      </c>
      <c r="B60" s="69">
        <f>SUM(B57:B59)</f>
        <v>6611712</v>
      </c>
      <c r="C60" s="36"/>
      <c r="D60" s="69">
        <f>SUM(D57:D59)</f>
        <v>9248063</v>
      </c>
      <c r="E60" s="36"/>
      <c r="F60" s="69">
        <f>SUM(F57:F59)</f>
        <v>9463010</v>
      </c>
      <c r="G60" s="41">
        <f>SUM(G57:G59)</f>
        <v>214947</v>
      </c>
      <c r="H60"/>
    </row>
    <row r="61" spans="1:8" s="14" customFormat="1" ht="18" thickBot="1">
      <c r="A61" s="45" t="s">
        <v>41</v>
      </c>
      <c r="B61" s="70">
        <f>B45+B53+B60</f>
        <v>310510274</v>
      </c>
      <c r="C61" s="46"/>
      <c r="D61" s="70">
        <f>D45+D53+D60</f>
        <v>367155234</v>
      </c>
      <c r="E61" s="47"/>
      <c r="F61" s="70">
        <f>F45+F53+F60</f>
        <v>366435183</v>
      </c>
      <c r="G61" s="48">
        <f>F61-D61</f>
        <v>-720051</v>
      </c>
      <c r="H61"/>
    </row>
    <row r="62" spans="1:8" s="14" customFormat="1" ht="18" thickTop="1">
      <c r="A62" s="21"/>
      <c r="B62" s="74"/>
      <c r="C62" s="28"/>
      <c r="D62" s="49"/>
      <c r="E62" s="49"/>
      <c r="F62" s="50"/>
      <c r="G62" s="6"/>
      <c r="H62"/>
    </row>
    <row r="63" spans="1:8" s="14" customFormat="1" ht="15" customHeight="1">
      <c r="A63" s="18"/>
      <c r="B63" s="19"/>
      <c r="C63" s="51"/>
      <c r="D63" s="19"/>
      <c r="E63" s="51"/>
      <c r="F63" s="20"/>
      <c r="G63" s="10"/>
      <c r="H63"/>
    </row>
    <row r="64" spans="1:8" s="14" customFormat="1" ht="19.5" customHeight="1">
      <c r="A64" s="78" t="s">
        <v>48</v>
      </c>
      <c r="B64" s="28"/>
      <c r="C64" s="79"/>
      <c r="D64" s="80"/>
      <c r="E64" s="80"/>
      <c r="F64" s="81"/>
      <c r="G64" s="82"/>
      <c r="H64" s="83"/>
    </row>
    <row r="65" spans="1:8" s="14" customFormat="1" ht="17.25">
      <c r="A65" s="77" t="s">
        <v>54</v>
      </c>
      <c r="B65" s="52"/>
      <c r="C65" s="53"/>
      <c r="D65" s="54"/>
      <c r="E65" s="52"/>
      <c r="F65" s="54"/>
      <c r="G65" s="75"/>
      <c r="H65"/>
    </row>
    <row r="66" spans="1:10" s="14" customFormat="1" ht="17.25">
      <c r="A66" s="21" t="s">
        <v>45</v>
      </c>
      <c r="B66" s="28"/>
      <c r="C66" s="28"/>
      <c r="D66" s="55"/>
      <c r="E66" s="28"/>
      <c r="F66" s="55"/>
      <c r="G66" s="29"/>
      <c r="H66" s="56"/>
      <c r="I66" s="28"/>
      <c r="J66" s="28"/>
    </row>
    <row r="67" spans="1:8" s="14" customFormat="1" ht="17.25">
      <c r="A67" s="18" t="s">
        <v>46</v>
      </c>
      <c r="B67" s="57"/>
      <c r="C67" s="57"/>
      <c r="D67" s="58"/>
      <c r="E67" s="57"/>
      <c r="F67" s="58"/>
      <c r="G67" s="10"/>
      <c r="H67"/>
    </row>
    <row r="69" spans="2:6" ht="15" hidden="1">
      <c r="B69">
        <f>B61-B35</f>
        <v>0</v>
      </c>
      <c r="D69">
        <f>D61-D35</f>
        <v>0</v>
      </c>
      <c r="E69" s="5">
        <f>E61-E35</f>
        <v>0</v>
      </c>
      <c r="F69">
        <f>F61-F35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2010-11-19T19:14:54Z</cp:lastPrinted>
  <dcterms:created xsi:type="dcterms:W3CDTF">2009-02-04T22:27:27Z</dcterms:created>
  <dcterms:modified xsi:type="dcterms:W3CDTF">2010-11-24T14:39:21Z</dcterms:modified>
  <cp:category/>
  <cp:version/>
  <cp:contentType/>
  <cp:contentStatus/>
</cp:coreProperties>
</file>