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balance sheet - 11 March 2009" sheetId="1" r:id="rId1"/>
  </sheets>
  <definedNames>
    <definedName name="_xlnm.Print_Area" localSheetId="0">'balance sheet - 11 March 2009'!$A$11:$F$67</definedName>
    <definedName name="_xlnm.Print_Area">'balance sheet - 11 March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<sst xmlns="http://schemas.openxmlformats.org/spreadsheetml/2006/main" count="59" uniqueCount="55">
  <si>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</si>
  <si>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</si>
  <si>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</si>
  <si>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</si>
  <si>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</si>
  <si>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</si>
  <si>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</si>
  <si>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</si>
  <si>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</si>
  <si>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</si>
  <si>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</si>
  <si>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</si>
  <si>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</si>
  <si>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</si>
  <si>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</si>
  <si>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</si>
  <si>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</si>
  <si>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</si>
  <si>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</si>
  <si>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</si>
  <si>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</si>
  <si>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</si>
  <si>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</si>
  <si>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</si>
  <si>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</si>
  <si>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</si>
  <si>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</si>
  <si>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</si>
  <si>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</si>
  <si>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</si>
  <si>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</si>
  <si>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</si>
  <si>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</si>
  <si>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</si>
  <si>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</si>
  <si>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</si>
  <si>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</si>
  <si>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</si>
  <si>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</si>
  <si>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</si>
  <si>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</si>
  <si>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</si>
  <si>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</si>
  <si>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</si>
  <si>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</si>
  <si>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</si>
  <si>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</si>
  <si>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</si>
  <si>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25 FEBRUARY</t>
  </si>
  <si>
    <t>As At 11 MARCH 2009</t>
  </si>
  <si>
    <t xml:space="preserve"> 11 MARCH</t>
  </si>
  <si>
    <t>12 MARCH</t>
  </si>
  <si>
    <r>
      <t>The year to date profit of $10.78bn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</si>
  <si>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</si>
  <si>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25 March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</si>
</sst>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4" sqref="A74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2" t="s">
        <v>53</v>
      </c>
      <c r="B6" s="4"/>
      <c r="C6" s="4"/>
      <c r="D6" s="4"/>
      <c r="F6" s="4"/>
    </row>
    <row r="7" spans="1:6" ht="18.75">
      <c r="A7" s="7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51</v>
      </c>
      <c r="C16" s="23"/>
      <c r="D16" s="59" t="s">
        <v>48</v>
      </c>
      <c r="E16" s="23"/>
      <c r="F16" s="59" t="s">
        <v>50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42614586+5464-65441</f>
        <v>42554609</v>
      </c>
      <c r="C20" s="29"/>
      <c r="D20" s="62">
        <f>48131024-71133+7359</f>
        <v>48067250</v>
      </c>
      <c r="E20" s="29">
        <f>49635525-70872+7359</f>
        <v>49572012</v>
      </c>
      <c r="F20" s="62">
        <f>48217092-77608+7359</f>
        <v>48146843</v>
      </c>
    </row>
    <row r="21" spans="1:6" s="11" customFormat="1" ht="17.25">
      <c r="A21" s="18" t="s">
        <v>7</v>
      </c>
      <c r="B21" s="49">
        <f>18192+20709518+112527965-42614586+65441+9182936+1698</f>
        <v>99891164</v>
      </c>
      <c r="C21" s="29"/>
      <c r="D21" s="62">
        <f>24880+33240169+94257138+17422819+7-48131024+71133</f>
        <v>96885122</v>
      </c>
      <c r="E21" s="29"/>
      <c r="F21" s="62">
        <f>25596+35917908+91294666+16545936+66840-48217092+77608</f>
        <v>95711462</v>
      </c>
    </row>
    <row r="22" spans="1:6" s="11" customFormat="1" ht="17.25">
      <c r="A22" s="28" t="s">
        <v>8</v>
      </c>
      <c r="B22" s="50">
        <f>+B20+B21</f>
        <v>142445773</v>
      </c>
      <c r="C22" s="30"/>
      <c r="D22" s="63">
        <f>+D20+D21</f>
        <v>144952372</v>
      </c>
      <c r="E22" s="30"/>
      <c r="F22" s="63">
        <f>+F20+F21</f>
        <v>143858305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1270</v>
      </c>
      <c r="C26" s="29"/>
      <c r="D26" s="62">
        <v>190</v>
      </c>
      <c r="E26" s="29"/>
      <c r="F26" s="62">
        <v>181</v>
      </c>
    </row>
    <row r="27" spans="1:6" s="11" customFormat="1" ht="17.25">
      <c r="A27" s="18" t="s">
        <v>13</v>
      </c>
      <c r="B27" s="49">
        <v>591694</v>
      </c>
      <c r="C27" s="29"/>
      <c r="D27" s="62">
        <v>731474</v>
      </c>
      <c r="E27" s="29"/>
      <c r="F27" s="62">
        <v>731474</v>
      </c>
    </row>
    <row r="28" spans="1:6" s="11" customFormat="1" ht="17.25">
      <c r="A28" s="18" t="s">
        <v>14</v>
      </c>
      <c r="B28" s="49">
        <v>73104327</v>
      </c>
      <c r="C28" s="29"/>
      <c r="D28" s="62">
        <v>86594743</v>
      </c>
      <c r="E28" s="29"/>
      <c r="F28" s="62">
        <v>86594254</v>
      </c>
    </row>
    <row r="29" spans="1:6" s="11" customFormat="1" ht="17.25">
      <c r="A29" s="18" t="s">
        <v>15</v>
      </c>
      <c r="B29" s="49">
        <v>0</v>
      </c>
      <c r="C29" s="29"/>
      <c r="D29" s="64">
        <f>-9179527+9227182-11874</f>
        <v>35781</v>
      </c>
      <c r="E29" s="29"/>
      <c r="F29" s="64">
        <f>-9177109+9227182-11874</f>
        <v>38199</v>
      </c>
    </row>
    <row r="30" spans="1:6" s="11" customFormat="1" ht="17.25">
      <c r="A30" s="18" t="s">
        <v>16</v>
      </c>
      <c r="B30" s="26">
        <v>0</v>
      </c>
      <c r="C30" s="31"/>
      <c r="D30" s="62">
        <f>19556490+4963000</f>
        <v>24519490</v>
      </c>
      <c r="E30" s="32"/>
      <c r="F30" s="62">
        <f>19511588+4725000</f>
        <v>24236588</v>
      </c>
    </row>
    <row r="31" spans="1:6" s="11" customFormat="1" ht="17.25">
      <c r="A31" s="18" t="s">
        <v>17</v>
      </c>
      <c r="B31" s="49">
        <v>489</v>
      </c>
      <c r="C31" s="29"/>
      <c r="D31" s="62">
        <v>211</v>
      </c>
      <c r="E31" s="29"/>
      <c r="F31" s="62">
        <v>0</v>
      </c>
    </row>
    <row r="32" spans="1:6" s="11" customFormat="1" ht="17.25">
      <c r="A32" s="18" t="s">
        <v>18</v>
      </c>
      <c r="B32" s="51">
        <f>29095+3223061+43492+1899070+9539+8626930+13268528</f>
        <v>27099715</v>
      </c>
      <c r="C32" s="29"/>
      <c r="D32" s="65">
        <f>40274+3598145+22369+1892657+185942+5018176+21526427-4963000</f>
        <v>27320990</v>
      </c>
      <c r="E32" s="29"/>
      <c r="F32" s="65">
        <f>41300+3598145+22369+1871937+9498+5645348+21335694+2-4725000</f>
        <v>27799293</v>
      </c>
    </row>
    <row r="33" spans="1:6" s="11" customFormat="1" ht="17.25">
      <c r="A33" s="28" t="s">
        <v>19</v>
      </c>
      <c r="B33" s="52">
        <f>SUM(B26:B32)</f>
        <v>100797495</v>
      </c>
      <c r="C33" s="33"/>
      <c r="D33" s="66">
        <f>SUM(D26:D32)</f>
        <v>139202879</v>
      </c>
      <c r="E33" s="33"/>
      <c r="F33" s="66">
        <f>SUM(F26:F32)</f>
        <v>139399989</v>
      </c>
    </row>
    <row r="34" spans="1:6" s="11" customFormat="1" ht="18" thickBot="1">
      <c r="A34" s="25" t="s">
        <v>20</v>
      </c>
      <c r="B34" s="53">
        <f>+B33+B22</f>
        <v>243243268</v>
      </c>
      <c r="C34" s="33"/>
      <c r="D34" s="67">
        <f>+D33+D22</f>
        <v>284155251</v>
      </c>
      <c r="E34" s="33"/>
      <c r="F34" s="67">
        <f>+F33+F22</f>
        <v>283258294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37563672+1776464</f>
        <v>39340136</v>
      </c>
      <c r="C38" s="29"/>
      <c r="D38" s="62">
        <f>39149542+1891802</f>
        <v>41041344</v>
      </c>
      <c r="E38" s="29"/>
      <c r="F38" s="62">
        <f>39880552+1908233</f>
        <v>41788785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8481297+303471+6643048+792724</f>
        <v>16220540</v>
      </c>
      <c r="C40" s="29"/>
      <c r="D40" s="62">
        <f>6018335+118229+6887501+517898</f>
        <v>13541963</v>
      </c>
      <c r="E40" s="29"/>
      <c r="F40" s="62">
        <f>10345826+118364+5321195+597752+207</f>
        <v>16383344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38206810-4994000</f>
        <v>33212810</v>
      </c>
      <c r="C42" s="29"/>
      <c r="D42" s="62">
        <f>79042535-11947000</f>
        <v>67095535</v>
      </c>
      <c r="E42" s="29"/>
      <c r="F42" s="62">
        <f>74234062-7986000</f>
        <v>66248062</v>
      </c>
    </row>
    <row r="43" spans="1:6" s="11" customFormat="1" ht="17.25">
      <c r="A43" s="18" t="s">
        <v>28</v>
      </c>
      <c r="B43" s="51">
        <f>140128196-303471-81153115-50180065-792724-6643048-70804</f>
        <v>984969</v>
      </c>
      <c r="C43" s="29"/>
      <c r="D43" s="65">
        <f>117836555-118229-81434624-27021023-6887501-517898-79044</f>
        <v>1778236</v>
      </c>
      <c r="E43" s="29"/>
      <c r="F43" s="65">
        <f>117549700-118364-89996574-20043305-5321195-597752-207-79044</f>
        <v>1393259</v>
      </c>
    </row>
    <row r="44" spans="1:6" s="11" customFormat="1" ht="17.25">
      <c r="A44" s="28" t="s">
        <v>29</v>
      </c>
      <c r="B44" s="55">
        <f>SUM(B38:B43)</f>
        <v>89829259</v>
      </c>
      <c r="C44" s="33"/>
      <c r="D44" s="69">
        <f>SUM(D38:D43)</f>
        <v>123536122</v>
      </c>
      <c r="E44" s="33"/>
      <c r="F44" s="69">
        <f>SUM(F38:F43)</f>
        <v>125892494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3913978</v>
      </c>
      <c r="C48" s="29"/>
      <c r="D48" s="62">
        <v>5020558</v>
      </c>
      <c r="E48" s="29"/>
      <c r="F48" s="62">
        <v>5020558</v>
      </c>
    </row>
    <row r="49" spans="1:6" s="11" customFormat="1" ht="17.25">
      <c r="A49" s="18" t="s">
        <v>33</v>
      </c>
      <c r="B49" s="49">
        <f>81069+7636-3951</f>
        <v>84754</v>
      </c>
      <c r="C49" s="29"/>
      <c r="D49" s="62">
        <f>35380+194257+31592</f>
        <v>261229</v>
      </c>
      <c r="E49" s="29"/>
      <c r="F49" s="62">
        <f>34998+233114+3362</f>
        <v>271474</v>
      </c>
    </row>
    <row r="50" spans="1:6" s="11" customFormat="1" ht="17.25">
      <c r="A50" s="18" t="s">
        <v>34</v>
      </c>
      <c r="B50" s="49">
        <f>4994000+81153115+50180065</f>
        <v>136327180</v>
      </c>
      <c r="C50" s="29"/>
      <c r="D50" s="62">
        <f>11947000+81434624+27021023</f>
        <v>120402647</v>
      </c>
      <c r="E50" s="29"/>
      <c r="F50" s="62">
        <f>7986000+89996574+20043305</f>
        <v>118025879</v>
      </c>
    </row>
    <row r="51" spans="1:6" s="11" customFormat="1" ht="17.25">
      <c r="A51" s="18" t="s">
        <v>35</v>
      </c>
      <c r="B51" s="49">
        <f>419360+3246987</f>
        <v>3666347</v>
      </c>
      <c r="C51" s="29"/>
      <c r="D51" s="62">
        <f>11470307+9227182-11874</f>
        <v>20685615</v>
      </c>
      <c r="E51" s="29"/>
      <c r="F51" s="62">
        <f>10788094+9227182-11874</f>
        <v>20003402</v>
      </c>
    </row>
    <row r="52" spans="1:6" s="11" customFormat="1" ht="17.25">
      <c r="A52" s="18" t="s">
        <v>36</v>
      </c>
      <c r="B52" s="49">
        <f>2869873+1006749</f>
        <v>3876622</v>
      </c>
      <c r="C52" s="29"/>
      <c r="D52" s="62">
        <f>7274931+1211475</f>
        <v>8486406</v>
      </c>
      <c r="E52" s="33"/>
      <c r="F52" s="62">
        <f>7287872+1211712</f>
        <v>8499584</v>
      </c>
    </row>
    <row r="53" spans="1:6" s="11" customFormat="1" ht="17.25">
      <c r="A53" s="28" t="s">
        <v>37</v>
      </c>
      <c r="B53" s="52">
        <f>SUM(B48:B52)</f>
        <v>147868881</v>
      </c>
      <c r="C53" s="33"/>
      <c r="D53" s="66">
        <f>SUM(D48:D52)</f>
        <v>154856455</v>
      </c>
      <c r="E53" s="29"/>
      <c r="F53" s="66">
        <f>SUM(F48:F52)</f>
        <v>151820897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5521128</v>
      </c>
      <c r="C59" s="29"/>
      <c r="D59" s="65">
        <v>5738674</v>
      </c>
      <c r="E59" s="29"/>
      <c r="F59" s="65">
        <v>5520903</v>
      </c>
    </row>
    <row r="60" spans="1:6" s="11" customFormat="1" ht="17.25">
      <c r="A60" s="28" t="s">
        <v>43</v>
      </c>
      <c r="B60" s="56">
        <f>SUM(B57:B59)</f>
        <v>5545128</v>
      </c>
      <c r="C60" s="33"/>
      <c r="D60" s="70">
        <f>SUM(D57:D59)</f>
        <v>5762674</v>
      </c>
      <c r="E60" s="33"/>
      <c r="F60" s="70">
        <f>SUM(F57:F59)</f>
        <v>5544903</v>
      </c>
    </row>
    <row r="61" spans="1:6" s="11" customFormat="1" ht="18" thickBot="1">
      <c r="A61" s="35" t="s">
        <v>44</v>
      </c>
      <c r="B61" s="57">
        <f>B44+B53+B60</f>
        <v>243243268</v>
      </c>
      <c r="C61" s="36"/>
      <c r="D61" s="71">
        <f>D44+D53+D60</f>
        <v>284155251</v>
      </c>
      <c r="E61" s="37"/>
      <c r="F61" s="71">
        <f>F44+F53+F60</f>
        <v>283258294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52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2009-03-20T18:21:27Z</cp:lastPrinted>
  <dcterms:created xsi:type="dcterms:W3CDTF">2009-02-04T22:27:27Z</dcterms:created>
  <dcterms:modified xsi:type="dcterms:W3CDTF">2009-03-25T14:01:07Z</dcterms:modified>
  <cp:category/>
  <cp:version/>
  <cp:contentType/>
  <cp:contentStatus/>
</cp:coreProperties>
</file>