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alance sheet - 24 June 2009" sheetId="1" r:id="rId1"/>
  </sheets>
  <definedNames>
    <definedName name="_xlnm.Print_Area" localSheetId="0">'balance sheet - 24 June 2009'!$A$11:$F$67</definedName>
    <definedName name="_xlnm.Print_Area">'balance sheet - 24 June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<sst xmlns="http://schemas.openxmlformats.org/spreadsheetml/2006/main" count="59" uniqueCount="55">
  <si>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</si>
  <si>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</si>
  <si>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</si>
  <si>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</si>
  <si>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</si>
  <si>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</si>
  <si>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</si>
  <si>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</si>
  <si>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</si>
  <si>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</si>
  <si>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</si>
  <si>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</si>
  <si>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</si>
  <si>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</si>
  <si>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</si>
  <si>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</si>
  <si>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</si>
  <si>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</si>
  <si>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</si>
  <si>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</si>
  <si>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</si>
  <si>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</si>
  <si>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</si>
  <si>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</si>
  <si>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</si>
  <si>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</si>
  <si>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</si>
  <si>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</si>
  <si>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</si>
  <si>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</si>
  <si>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</si>
  <si>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</si>
  <si>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</si>
  <si>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</si>
  <si>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</si>
  <si>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</si>
  <si>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</si>
  <si>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</si>
  <si>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</si>
  <si>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</si>
  <si>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</si>
  <si>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</si>
  <si>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</si>
  <si>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</si>
  <si>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</si>
  <si>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</si>
  <si>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</si>
  <si>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</si>
  <si>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10 JUNE</t>
  </si>
  <si>
    <t>As At 24 JUNE 2009</t>
  </si>
  <si>
    <t>24 JUNE</t>
  </si>
  <si>
    <r>
      <t>The year to date profit of $8.87bn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</si>
  <si>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25 JUNE</t>
  </si>
  <si>
    <t>News Release</t>
  </si>
  <si>
    <t>08 July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</si>
</sst>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8" fontId="0" fillId="3" borderId="9" xfId="0" applyNumberFormat="1" applyFont="1" applyFill="1" applyBorder="1" applyAlignment="1">
      <alignment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3" t="s">
        <v>53</v>
      </c>
      <c r="B6" s="4"/>
      <c r="C6" s="4"/>
      <c r="D6" s="4"/>
      <c r="F6" s="4"/>
    </row>
    <row r="7" spans="1:6" ht="18.75">
      <c r="A7" s="74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58">
        <v>2009</v>
      </c>
      <c r="E15" s="21"/>
      <c r="F15" s="58">
        <v>2009</v>
      </c>
    </row>
    <row r="16" spans="1:6" s="11" customFormat="1" ht="17.25">
      <c r="A16" s="18"/>
      <c r="B16" s="22" t="s">
        <v>52</v>
      </c>
      <c r="C16" s="23"/>
      <c r="D16" s="59" t="s">
        <v>48</v>
      </c>
      <c r="E16" s="23"/>
      <c r="F16" s="59" t="s">
        <v>50</v>
      </c>
    </row>
    <row r="17" spans="1:6" s="11" customFormat="1" ht="17.25">
      <c r="A17" s="18"/>
      <c r="B17" s="24" t="s">
        <v>3</v>
      </c>
      <c r="C17" s="23"/>
      <c r="D17" s="60" t="s">
        <v>3</v>
      </c>
      <c r="E17" s="23"/>
      <c r="F17" s="60" t="s">
        <v>3</v>
      </c>
    </row>
    <row r="18" spans="1:6" s="11" customFormat="1" ht="17.25">
      <c r="A18" s="25" t="s">
        <v>4</v>
      </c>
      <c r="B18" s="26"/>
      <c r="C18" s="27"/>
      <c r="D18" s="61"/>
      <c r="E18" s="27"/>
      <c r="F18" s="61"/>
    </row>
    <row r="19" spans="1:6" s="11" customFormat="1" ht="17.25">
      <c r="A19" s="28" t="s">
        <v>5</v>
      </c>
      <c r="B19" s="26"/>
      <c r="C19" s="27"/>
      <c r="D19" s="61"/>
      <c r="E19" s="27"/>
      <c r="F19" s="61"/>
    </row>
    <row r="20" spans="1:6" s="11" customFormat="1" ht="17.25">
      <c r="A20" s="18" t="s">
        <v>6</v>
      </c>
      <c r="B20" s="49">
        <f>38994854-63850+13351</f>
        <v>38944355</v>
      </c>
      <c r="C20" s="29"/>
      <c r="D20" s="62">
        <f>48115097-80924+6069</f>
        <v>48040242</v>
      </c>
      <c r="E20" s="29">
        <f>49635525-70872+7359</f>
        <v>49572012</v>
      </c>
      <c r="F20" s="62">
        <f>46593092-80130+6069</f>
        <v>46519031</v>
      </c>
    </row>
    <row r="21" spans="1:6" s="11" customFormat="1" ht="17.25">
      <c r="A21" s="18" t="s">
        <v>7</v>
      </c>
      <c r="B21" s="49">
        <f>32476+40338763+130506120+9128104+3625-38994854+63850</f>
        <v>141078084</v>
      </c>
      <c r="C21" s="29"/>
      <c r="D21" s="62">
        <f>39293+19454495+110409116+21003366+44824-48115097+80924</f>
        <v>102916921</v>
      </c>
      <c r="E21" s="29"/>
      <c r="F21" s="62">
        <f>38321+20358445+107270436+21685390+552243-46593092+80130</f>
        <v>103391873</v>
      </c>
    </row>
    <row r="22" spans="1:6" s="11" customFormat="1" ht="17.25">
      <c r="A22" s="28" t="s">
        <v>8</v>
      </c>
      <c r="B22" s="50">
        <f>+B20+B21</f>
        <v>180022439</v>
      </c>
      <c r="C22" s="30"/>
      <c r="D22" s="63">
        <f>+D20+D21</f>
        <v>150957163</v>
      </c>
      <c r="E22" s="30"/>
      <c r="F22" s="63">
        <f>+F20+F21</f>
        <v>149910904</v>
      </c>
    </row>
    <row r="23" spans="1:6" s="11" customFormat="1" ht="17.25">
      <c r="A23" s="18"/>
      <c r="B23" s="26"/>
      <c r="C23" s="29"/>
      <c r="D23" s="62"/>
      <c r="E23" s="29"/>
      <c r="F23" s="62"/>
    </row>
    <row r="24" spans="1:6" s="11" customFormat="1" ht="17.25">
      <c r="A24" s="28" t="s">
        <v>9</v>
      </c>
      <c r="B24" s="26"/>
      <c r="C24" s="29"/>
      <c r="D24" s="62"/>
      <c r="E24" s="29"/>
      <c r="F24" s="62"/>
    </row>
    <row r="25" spans="1:6" s="11" customFormat="1" ht="17.25">
      <c r="A25" s="18" t="s">
        <v>10</v>
      </c>
      <c r="B25" s="26" t="s">
        <v>11</v>
      </c>
      <c r="C25" s="29"/>
      <c r="D25" s="62" t="s">
        <v>11</v>
      </c>
      <c r="E25" s="29"/>
      <c r="F25" s="62" t="s">
        <v>11</v>
      </c>
    </row>
    <row r="26" spans="1:6" s="11" customFormat="1" ht="17.25">
      <c r="A26" s="18" t="s">
        <v>12</v>
      </c>
      <c r="B26" s="49">
        <v>1971</v>
      </c>
      <c r="C26" s="29"/>
      <c r="D26" s="62">
        <v>146412</v>
      </c>
      <c r="E26" s="29"/>
      <c r="F26" s="62">
        <v>147190</v>
      </c>
    </row>
    <row r="27" spans="1:6" s="11" customFormat="1" ht="17.25">
      <c r="A27" s="18" t="s">
        <v>13</v>
      </c>
      <c r="B27" s="49">
        <v>593009</v>
      </c>
      <c r="C27" s="29"/>
      <c r="D27" s="62">
        <v>1367694</v>
      </c>
      <c r="E27" s="29"/>
      <c r="F27" s="62">
        <v>1367694</v>
      </c>
    </row>
    <row r="28" spans="1:6" s="11" customFormat="1" ht="17.25">
      <c r="A28" s="18" t="s">
        <v>14</v>
      </c>
      <c r="B28" s="49">
        <v>73102127</v>
      </c>
      <c r="C28" s="29"/>
      <c r="D28" s="62">
        <v>86546337</v>
      </c>
      <c r="E28" s="29"/>
      <c r="F28" s="62">
        <v>86550915</v>
      </c>
    </row>
    <row r="29" spans="1:6" s="11" customFormat="1" ht="17.25">
      <c r="A29" s="18" t="s">
        <v>15</v>
      </c>
      <c r="B29" s="72">
        <v>1906089</v>
      </c>
      <c r="C29" s="29"/>
      <c r="D29" s="64">
        <f>-9170131+9224742-18028</f>
        <v>36583</v>
      </c>
      <c r="E29" s="29"/>
      <c r="F29" s="64">
        <f>-9170159+9224742-18028</f>
        <v>36555</v>
      </c>
    </row>
    <row r="30" spans="1:6" s="11" customFormat="1" ht="17.25">
      <c r="A30" s="18" t="s">
        <v>16</v>
      </c>
      <c r="B30" s="26">
        <v>0</v>
      </c>
      <c r="C30" s="31"/>
      <c r="D30" s="62">
        <f>19681876+8331000</f>
        <v>28012876</v>
      </c>
      <c r="E30" s="32"/>
      <c r="F30" s="62">
        <f>19193686+7525000</f>
        <v>26718686</v>
      </c>
    </row>
    <row r="31" spans="1:6" s="11" customFormat="1" ht="17.25">
      <c r="A31" s="18" t="s">
        <v>17</v>
      </c>
      <c r="B31" s="49">
        <v>146</v>
      </c>
      <c r="C31" s="29"/>
      <c r="D31" s="62">
        <v>1299</v>
      </c>
      <c r="E31" s="29"/>
      <c r="F31" s="62">
        <v>29</v>
      </c>
    </row>
    <row r="32" spans="1:6" s="11" customFormat="1" ht="17.25">
      <c r="A32" s="18" t="s">
        <v>18</v>
      </c>
      <c r="B32" s="51">
        <f>36035+3223061+35678+1873879+9496+10209300+14016425</f>
        <v>29403874</v>
      </c>
      <c r="C32" s="29"/>
      <c r="D32" s="65">
        <f>47162+3598145+18699+1890104+9507+6926553+24882331-8331000</f>
        <v>29041501</v>
      </c>
      <c r="E32" s="29"/>
      <c r="F32" s="65">
        <f>41503+3598145+18699+1893207+26998+5539302+24394835-7525000</f>
        <v>27987689</v>
      </c>
    </row>
    <row r="33" spans="1:6" s="11" customFormat="1" ht="17.25">
      <c r="A33" s="28" t="s">
        <v>19</v>
      </c>
      <c r="B33" s="52">
        <f>SUM(B26:B32)</f>
        <v>105007216</v>
      </c>
      <c r="C33" s="33"/>
      <c r="D33" s="66">
        <f>SUM(D26:D32)</f>
        <v>145152702</v>
      </c>
      <c r="E33" s="33"/>
      <c r="F33" s="66">
        <f>SUM(F26:F32)</f>
        <v>142808758</v>
      </c>
    </row>
    <row r="34" spans="1:6" s="11" customFormat="1" ht="18" thickBot="1">
      <c r="A34" s="25" t="s">
        <v>20</v>
      </c>
      <c r="B34" s="53">
        <f>+B33+B22</f>
        <v>285029655</v>
      </c>
      <c r="C34" s="33"/>
      <c r="D34" s="67">
        <f>+D33+D22</f>
        <v>296109865</v>
      </c>
      <c r="E34" s="33"/>
      <c r="F34" s="67">
        <f>+F33+F22</f>
        <v>292719662</v>
      </c>
    </row>
    <row r="35" spans="1:6" s="11" customFormat="1" ht="18" thickTop="1">
      <c r="A35" s="18"/>
      <c r="B35" s="26"/>
      <c r="C35" s="29"/>
      <c r="D35" s="62"/>
      <c r="E35" s="29"/>
      <c r="F35" s="62"/>
    </row>
    <row r="36" spans="1:6" s="11" customFormat="1" ht="17.25">
      <c r="A36" s="25" t="s">
        <v>21</v>
      </c>
      <c r="B36" s="26"/>
      <c r="C36" s="29"/>
      <c r="D36" s="62"/>
      <c r="E36" s="29"/>
      <c r="F36" s="62"/>
    </row>
    <row r="37" spans="1:6" s="11" customFormat="1" ht="17.25">
      <c r="A37" s="28" t="s">
        <v>22</v>
      </c>
      <c r="B37" s="54"/>
      <c r="C37" s="29"/>
      <c r="D37" s="68"/>
      <c r="E37" s="29"/>
      <c r="F37" s="68"/>
    </row>
    <row r="38" spans="1:6" s="11" customFormat="1" ht="17.25">
      <c r="A38" s="18" t="s">
        <v>23</v>
      </c>
      <c r="B38" s="49">
        <f>37075930+1774607</f>
        <v>38850537</v>
      </c>
      <c r="C38" s="29"/>
      <c r="D38" s="62">
        <f>40187401+1919828</f>
        <v>42107229</v>
      </c>
      <c r="E38" s="29"/>
      <c r="F38" s="62">
        <f>40270657+1927081</f>
        <v>42197738</v>
      </c>
    </row>
    <row r="39" spans="1:6" s="11" customFormat="1" ht="17.25">
      <c r="A39" s="18" t="s">
        <v>24</v>
      </c>
      <c r="B39" s="54"/>
      <c r="C39" s="29"/>
      <c r="D39" s="68"/>
      <c r="E39" s="29"/>
      <c r="F39" s="68"/>
    </row>
    <row r="40" spans="1:6" s="11" customFormat="1" ht="17.25">
      <c r="A40" s="18" t="s">
        <v>25</v>
      </c>
      <c r="B40" s="49">
        <f>5393651+318486+2544247+32267329</f>
        <v>40523713</v>
      </c>
      <c r="C40" s="29"/>
      <c r="D40" s="62">
        <f>7266455+94803+1288334+776828+211</f>
        <v>9426631</v>
      </c>
      <c r="E40" s="29"/>
      <c r="F40" s="62">
        <f>3026345+94926+1870603+776828+211</f>
        <v>5768913</v>
      </c>
    </row>
    <row r="41" spans="1:6" s="11" customFormat="1" ht="17.25">
      <c r="A41" s="18" t="s">
        <v>26</v>
      </c>
      <c r="B41" s="26">
        <v>70804</v>
      </c>
      <c r="C41" s="29"/>
      <c r="D41" s="62">
        <v>79044</v>
      </c>
      <c r="E41" s="29"/>
      <c r="F41" s="62">
        <v>79044</v>
      </c>
    </row>
    <row r="42" spans="1:6" s="11" customFormat="1" ht="17.25">
      <c r="A42" s="18" t="s">
        <v>27</v>
      </c>
      <c r="B42" s="49">
        <f>37174038-4163000</f>
        <v>33011038</v>
      </c>
      <c r="C42" s="29"/>
      <c r="D42" s="62">
        <f>86868200-3992000</f>
        <v>82876200</v>
      </c>
      <c r="E42" s="29"/>
      <c r="F42" s="62">
        <f>91831391-9456000</f>
        <v>82375391</v>
      </c>
    </row>
    <row r="43" spans="1:6" s="11" customFormat="1" ht="17.25">
      <c r="A43" s="18" t="s">
        <v>28</v>
      </c>
      <c r="B43" s="51">
        <f>185086633-318486-101121296-47676141-2544247-32267329-70804</f>
        <v>1088330</v>
      </c>
      <c r="C43" s="29"/>
      <c r="D43" s="65">
        <f>121715026-94803-101966251-15620588-1288334-776828-211-79044</f>
        <v>1888967</v>
      </c>
      <c r="E43" s="29"/>
      <c r="F43" s="65">
        <f>118124330-94926-100218411-13116663-1870603-776828-211-79044</f>
        <v>1967644</v>
      </c>
    </row>
    <row r="44" spans="1:6" s="11" customFormat="1" ht="17.25">
      <c r="A44" s="28" t="s">
        <v>29</v>
      </c>
      <c r="B44" s="55">
        <f>SUM(B38:B43)</f>
        <v>113544422</v>
      </c>
      <c r="C44" s="33"/>
      <c r="D44" s="69">
        <f>SUM(D38:D43)</f>
        <v>136378071</v>
      </c>
      <c r="E44" s="33"/>
      <c r="F44" s="69">
        <f>SUM(F38:F43)</f>
        <v>132388730</v>
      </c>
    </row>
    <row r="45" spans="1:6" s="11" customFormat="1" ht="17.25">
      <c r="A45" s="34"/>
      <c r="B45" s="26"/>
      <c r="C45" s="29"/>
      <c r="D45" s="62"/>
      <c r="E45" s="29"/>
      <c r="F45" s="62"/>
    </row>
    <row r="46" spans="1:6" s="11" customFormat="1" ht="17.25">
      <c r="A46" s="28" t="s">
        <v>30</v>
      </c>
      <c r="B46" s="26"/>
      <c r="C46" s="29"/>
      <c r="D46" s="62"/>
      <c r="E46" s="29"/>
      <c r="F46" s="62"/>
    </row>
    <row r="47" spans="1:6" s="11" customFormat="1" ht="17.25">
      <c r="A47" s="18" t="s">
        <v>31</v>
      </c>
      <c r="B47" s="26"/>
      <c r="C47" s="29"/>
      <c r="D47" s="62"/>
      <c r="E47" s="29"/>
      <c r="F47" s="62"/>
    </row>
    <row r="48" spans="1:6" s="11" customFormat="1" ht="17.25">
      <c r="A48" s="18" t="s">
        <v>32</v>
      </c>
      <c r="B48" s="26">
        <v>4185347</v>
      </c>
      <c r="C48" s="29"/>
      <c r="D48" s="62">
        <v>5399532</v>
      </c>
      <c r="E48" s="29"/>
      <c r="F48" s="62">
        <v>5399532</v>
      </c>
    </row>
    <row r="49" spans="1:6" s="11" customFormat="1" ht="17.25">
      <c r="A49" s="18" t="s">
        <v>33</v>
      </c>
      <c r="B49" s="49">
        <f>51496+9899+13161</f>
        <v>74556</v>
      </c>
      <c r="C49" s="29"/>
      <c r="D49" s="62">
        <f>475115+2548</f>
        <v>477663</v>
      </c>
      <c r="E49" s="29"/>
      <c r="F49" s="62">
        <f>450786+1429</f>
        <v>452215</v>
      </c>
    </row>
    <row r="50" spans="1:6" s="11" customFormat="1" ht="17.25">
      <c r="A50" s="18" t="s">
        <v>34</v>
      </c>
      <c r="B50" s="49">
        <f>4163000+101121296+47676141</f>
        <v>152960437</v>
      </c>
      <c r="C50" s="29"/>
      <c r="D50" s="62">
        <f>3992000+101966251+15620588</f>
        <v>121578839</v>
      </c>
      <c r="E50" s="29"/>
      <c r="F50" s="62">
        <f>9456000+100218411+13116663</f>
        <v>122791074</v>
      </c>
    </row>
    <row r="51" spans="1:6" s="11" customFormat="1" ht="17.25">
      <c r="A51" s="18" t="s">
        <v>35</v>
      </c>
      <c r="B51" s="72">
        <f>-1844481+2641267+1906089</f>
        <v>2702875</v>
      </c>
      <c r="C51" s="29"/>
      <c r="D51" s="62">
        <f>9342794+9224742-18028</f>
        <v>18549508</v>
      </c>
      <c r="E51" s="29"/>
      <c r="F51" s="62">
        <f>8888538+9224742-18028</f>
        <v>18095252</v>
      </c>
    </row>
    <row r="52" spans="1:6" s="11" customFormat="1" ht="17.25">
      <c r="A52" s="18" t="s">
        <v>36</v>
      </c>
      <c r="B52" s="49">
        <f>4719430+1166540</f>
        <v>5885970</v>
      </c>
      <c r="C52" s="29"/>
      <c r="D52" s="62">
        <f>6861672+1592870</f>
        <v>8454542</v>
      </c>
      <c r="E52" s="33"/>
      <c r="F52" s="62">
        <f>6878447+1595970</f>
        <v>8474417</v>
      </c>
    </row>
    <row r="53" spans="1:6" s="11" customFormat="1" ht="17.25">
      <c r="A53" s="28" t="s">
        <v>37</v>
      </c>
      <c r="B53" s="52">
        <f>SUM(B48:B52)</f>
        <v>165809185</v>
      </c>
      <c r="C53" s="33"/>
      <c r="D53" s="66">
        <f>SUM(D48:D52)</f>
        <v>154460084</v>
      </c>
      <c r="E53" s="29"/>
      <c r="F53" s="66">
        <f>SUM(F48:F52)</f>
        <v>155212490</v>
      </c>
    </row>
    <row r="54" spans="1:6" s="11" customFormat="1" ht="17.25">
      <c r="A54" s="18"/>
      <c r="B54" s="26"/>
      <c r="C54" s="29"/>
      <c r="D54" s="62"/>
      <c r="E54" s="29"/>
      <c r="F54" s="62"/>
    </row>
    <row r="55" spans="1:6" s="11" customFormat="1" ht="17.25">
      <c r="A55" s="28" t="s">
        <v>38</v>
      </c>
      <c r="B55" s="26"/>
      <c r="C55" s="29"/>
      <c r="D55" s="62"/>
      <c r="E55" s="29"/>
      <c r="F55" s="62"/>
    </row>
    <row r="56" spans="1:6" s="11" customFormat="1" ht="17.25">
      <c r="A56" s="18" t="s">
        <v>39</v>
      </c>
      <c r="B56" s="26"/>
      <c r="C56" s="29"/>
      <c r="D56" s="62"/>
      <c r="E56" s="29"/>
      <c r="F56" s="62"/>
    </row>
    <row r="57" spans="1:6" s="11" customFormat="1" ht="17.25">
      <c r="A57" s="18" t="s">
        <v>40</v>
      </c>
      <c r="B57" s="26">
        <f>4000</f>
        <v>4000</v>
      </c>
      <c r="C57" s="29"/>
      <c r="D57" s="62">
        <f>4000</f>
        <v>4000</v>
      </c>
      <c r="E57" s="29"/>
      <c r="F57" s="62">
        <f>4000</f>
        <v>4000</v>
      </c>
    </row>
    <row r="58" spans="1:6" s="11" customFormat="1" ht="17.25">
      <c r="A58" s="18" t="s">
        <v>41</v>
      </c>
      <c r="B58" s="26">
        <v>20000</v>
      </c>
      <c r="C58" s="29"/>
      <c r="D58" s="62">
        <v>20000</v>
      </c>
      <c r="E58" s="29"/>
      <c r="F58" s="62">
        <v>20000</v>
      </c>
    </row>
    <row r="59" spans="1:6" s="11" customFormat="1" ht="17.25">
      <c r="A59" s="18" t="s">
        <v>42</v>
      </c>
      <c r="B59" s="51">
        <v>5652048</v>
      </c>
      <c r="C59" s="29"/>
      <c r="D59" s="65">
        <v>5247710</v>
      </c>
      <c r="E59" s="29"/>
      <c r="F59" s="65">
        <v>5094442</v>
      </c>
    </row>
    <row r="60" spans="1:6" s="11" customFormat="1" ht="17.25">
      <c r="A60" s="28" t="s">
        <v>43</v>
      </c>
      <c r="B60" s="56">
        <f>SUM(B57:B59)</f>
        <v>5676048</v>
      </c>
      <c r="C60" s="33"/>
      <c r="D60" s="70">
        <f>SUM(D57:D59)</f>
        <v>5271710</v>
      </c>
      <c r="E60" s="33"/>
      <c r="F60" s="70">
        <f>SUM(F57:F59)</f>
        <v>5118442</v>
      </c>
    </row>
    <row r="61" spans="1:6" s="11" customFormat="1" ht="18" thickBot="1">
      <c r="A61" s="35" t="s">
        <v>44</v>
      </c>
      <c r="B61" s="57">
        <f>B44+B53+B60</f>
        <v>285029655</v>
      </c>
      <c r="C61" s="36"/>
      <c r="D61" s="71">
        <f>D44+D53+D60</f>
        <v>296109865</v>
      </c>
      <c r="E61" s="37"/>
      <c r="F61" s="71">
        <f>F44+F53+F60</f>
        <v>292719662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45</v>
      </c>
      <c r="B64" s="42"/>
      <c r="C64" s="43"/>
      <c r="D64" s="44"/>
      <c r="E64" s="44"/>
      <c r="F64" s="45"/>
    </row>
    <row r="65" spans="1:6" s="11" customFormat="1" ht="17.25">
      <c r="A65" s="18" t="s">
        <v>51</v>
      </c>
      <c r="B65" s="42"/>
      <c r="C65" s="43"/>
      <c r="D65" s="45"/>
      <c r="E65" s="42"/>
      <c r="F65" s="45"/>
    </row>
    <row r="66" spans="1:8" s="11" customFormat="1" ht="17.25">
      <c r="A66" s="18" t="s">
        <v>46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47</v>
      </c>
      <c r="B67" s="47"/>
      <c r="C67" s="47"/>
      <c r="D67" s="48"/>
      <c r="E67" s="47"/>
      <c r="F67" s="48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2009-06-30T23:27:34Z</cp:lastPrinted>
  <dcterms:created xsi:type="dcterms:W3CDTF">2009-02-04T22:27:27Z</dcterms:created>
  <dcterms:modified xsi:type="dcterms:W3CDTF">2009-07-08T13:27:53Z</dcterms:modified>
  <cp:category/>
  <cp:version/>
  <cp:contentType/>
  <cp:contentStatus/>
</cp:coreProperties>
</file>