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06 July 2011" sheetId="1" r:id="rId1"/>
  </sheets>
  <definedNames>
    <definedName name="_xlnm.Print_Area" localSheetId="0">'balance sheet - 06 July 2011'!$A$11:$G$67</definedName>
    <definedName name="_xlnm.Print_Area">'balance sheet - 06 July 2011'!$A$10:$F$63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<sst xmlns="http://schemas.openxmlformats.org/spreadsheetml/2006/main" count="62" uniqueCount="57">
  <si>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</si>
  <si>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</si>
  <si>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</si>
  <si>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</si>
  <si>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</si>
  <si>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</si>
  <si>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</si>
  <si>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</si>
  <si>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</si>
  <si>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</si>
  <si>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</si>
  <si>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</si>
  <si>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</si>
  <si>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</si>
  <si>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</si>
  <si>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</si>
  <si>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</si>
  <si>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</si>
  <si>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</si>
  <si>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</si>
  <si>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</si>
  <si>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</si>
  <si>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</si>
  <si>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</si>
  <si>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</si>
  <si>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</si>
  <si>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</si>
  <si>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</si>
  <si>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</si>
  <si>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</si>
  <si>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</si>
  <si>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</si>
  <si>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</si>
  <si>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</si>
  <si>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</si>
  <si>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</si>
  <si>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</si>
  <si>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</si>
  <si>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</si>
  <si>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</si>
  <si>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</si>
  <si>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</si>
  <si>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</si>
  <si>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</si>
  <si>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</si>
  <si>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</si>
  <si>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</si>
  <si>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</si>
  <si>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</si>
  <si>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08 JUNE</t>
  </si>
  <si>
    <t>As At 22 JUNE 2011</t>
  </si>
  <si>
    <t>22 JUNE</t>
  </si>
  <si>
    <t>09June11 - 22June11</t>
  </si>
  <si>
    <t>23 JUNE</t>
  </si>
  <si>
    <r>
      <t xml:space="preserve">* </t>
    </r>
    <r>
      <rPr>
        <sz val="12"/>
        <rFont val="Arial Unicode MS"/>
        <family val="2"/>
      </rPr>
      <t>The year to date loss of $1.91bn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</si>
  <si>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</si>
  <si>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06 July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</si>
</sst>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</numFmts>
  <fonts count="34">
    <font>
      <sz val="12"/>
      <name val="Arial MT"/>
      <family val="0"/>
    </font>
    <font>
      <sz val="11"/>
      <color indexed="8"/>
      <name val="Calibri"/>
      <family val="2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double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22" fillId="4" borderId="0" applyNumberFormat="0" applyBorder="0" applyAlignment="0" applyProtection="0"/>
    <xf numFmtId="0" fontId="26" fillId="21" borderId="1" applyNumberFormat="0" applyAlignment="0" applyProtection="0"/>
    <xf numFmtId="0" fontId="28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8" borderId="1" applyNumberFormat="0" applyAlignment="0" applyProtection="0"/>
    <xf numFmtId="0" fontId="27" fillId="0" borderId="6" applyNumberFormat="0" applyFill="0" applyAlignment="0" applyProtection="0"/>
    <xf numFmtId="0" fontId="23" fillId="23" borderId="0" applyNumberFormat="0" applyBorder="0" applyAlignment="0" applyProtection="0"/>
    <xf numFmtId="0" fontId="0" fillId="24" borderId="7" applyNumberFormat="0" applyFont="0" applyAlignment="0" applyProtection="0"/>
    <xf numFmtId="0" fontId="25" fillId="2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2">
    <xf numFmtId="37" fontId="0" fillId="2" borderId="0" xfId="0" applyNumberFormat="1" applyFill="1" applyAlignment="1">
      <alignment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2" fillId="2" borderId="16" xfId="0" applyNumberFormat="1" applyFont="1" applyFill="1" applyBorder="1" applyAlignment="1">
      <alignment horizontal="center"/>
    </xf>
    <xf numFmtId="37" fontId="0" fillId="2" borderId="16" xfId="0" applyNumberFormat="1" applyFill="1" applyBorder="1" applyAlignment="1">
      <alignment/>
    </xf>
    <xf numFmtId="37" fontId="0" fillId="2" borderId="17" xfId="0" applyNumberFormat="1" applyFill="1" applyBorder="1" applyAlignment="1">
      <alignment/>
    </xf>
    <xf numFmtId="37" fontId="3" fillId="2" borderId="10" xfId="0" applyNumberFormat="1" applyFont="1" applyFill="1" applyBorder="1" applyAlignment="1">
      <alignment horizontal="centerContinuous"/>
    </xf>
    <xf numFmtId="37" fontId="4" fillId="2" borderId="12" xfId="0" applyNumberFormat="1" applyFont="1" applyFill="1" applyBorder="1" applyAlignment="1">
      <alignment horizontal="centerContinuous"/>
    </xf>
    <xf numFmtId="37" fontId="4" fillId="2" borderId="11" xfId="0" applyNumberFormat="1" applyFont="1" applyFill="1" applyBorder="1" applyAlignment="1">
      <alignment horizontal="centerContinuous"/>
    </xf>
    <xf numFmtId="37" fontId="5" fillId="2" borderId="0" xfId="0" applyNumberFormat="1" applyFont="1" applyFill="1" applyAlignment="1">
      <alignment/>
    </xf>
    <xf numFmtId="37" fontId="3" fillId="2" borderId="13" xfId="0" applyNumberFormat="1" applyFont="1" applyFill="1" applyBorder="1" applyAlignment="1">
      <alignment horizontal="centerContinuous"/>
    </xf>
    <xf numFmtId="37" fontId="4" fillId="2" borderId="14" xfId="0" applyNumberFormat="1" applyFont="1" applyFill="1" applyBorder="1" applyAlignment="1">
      <alignment horizontal="centerContinuous"/>
    </xf>
    <xf numFmtId="37" fontId="4" fillId="2" borderId="0" xfId="0" applyNumberFormat="1" applyFont="1" applyFill="1" applyBorder="1" applyAlignment="1">
      <alignment horizontal="centerContinuous"/>
    </xf>
    <xf numFmtId="37" fontId="5" fillId="2" borderId="15" xfId="0" applyNumberFormat="1" applyFont="1" applyFill="1" applyBorder="1" applyAlignment="1">
      <alignment/>
    </xf>
    <xf numFmtId="37" fontId="5" fillId="2" borderId="16" xfId="0" applyNumberFormat="1" applyFont="1" applyFill="1" applyBorder="1" applyAlignment="1">
      <alignment/>
    </xf>
    <xf numFmtId="37" fontId="5" fillId="2" borderId="17" xfId="0" applyNumberFormat="1" applyFont="1" applyFill="1" applyBorder="1" applyAlignment="1">
      <alignment/>
    </xf>
    <xf numFmtId="37" fontId="5" fillId="2" borderId="13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>
      <alignment/>
    </xf>
    <xf numFmtId="37" fontId="7" fillId="2" borderId="14" xfId="0" applyNumberFormat="1" applyFont="1" applyFill="1" applyBorder="1" applyAlignment="1">
      <alignment horizontal="center"/>
    </xf>
    <xf numFmtId="37" fontId="8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/>
    </xf>
    <xf numFmtId="37" fontId="6" fillId="2" borderId="13" xfId="0" applyNumberFormat="1" applyFont="1" applyFill="1" applyBorder="1" applyAlignment="1">
      <alignment/>
    </xf>
    <xf numFmtId="37" fontId="5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0" fillId="2" borderId="0" xfId="0" applyNumberFormat="1" applyFont="1" applyFill="1" applyBorder="1" applyAlignment="1" applyProtection="1">
      <alignment/>
      <protection hidden="1"/>
    </xf>
    <xf numFmtId="37" fontId="4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 horizontal="right"/>
      <protection hidden="1"/>
    </xf>
    <xf numFmtId="37" fontId="11" fillId="2" borderId="0" xfId="0" applyNumberFormat="1" applyFont="1" applyFill="1" applyBorder="1" applyAlignment="1" applyProtection="1">
      <alignment/>
      <protection hidden="1"/>
    </xf>
    <xf numFmtId="37" fontId="2" fillId="2" borderId="18" xfId="0" applyNumberFormat="1" applyFont="1" applyFill="1" applyBorder="1" applyAlignment="1">
      <alignment/>
    </xf>
    <xf numFmtId="37" fontId="2" fillId="2" borderId="19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20" xfId="0" applyNumberFormat="1" applyFont="1" applyFill="1" applyBorder="1" applyAlignment="1">
      <alignment/>
    </xf>
    <xf numFmtId="37" fontId="2" fillId="2" borderId="20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  <xf numFmtId="37" fontId="0" fillId="2" borderId="14" xfId="0" applyNumberFormat="1" applyFont="1" applyFill="1" applyBorder="1" applyAlignment="1">
      <alignment horizontal="right"/>
    </xf>
    <xf numFmtId="37" fontId="13" fillId="2" borderId="0" xfId="0" applyNumberFormat="1" applyFont="1" applyFill="1" applyAlignment="1">
      <alignment/>
    </xf>
    <xf numFmtId="37" fontId="8" fillId="2" borderId="21" xfId="0" applyNumberFormat="1" applyFont="1" applyFill="1" applyBorder="1" applyAlignment="1">
      <alignment/>
    </xf>
    <xf numFmtId="37" fontId="11" fillId="2" borderId="22" xfId="0" applyNumberFormat="1" applyFont="1" applyFill="1" applyBorder="1" applyAlignment="1" applyProtection="1">
      <alignment/>
      <protection hidden="1"/>
    </xf>
    <xf numFmtId="37" fontId="11" fillId="2" borderId="23" xfId="0" applyNumberFormat="1" applyFont="1" applyFill="1" applyBorder="1" applyAlignment="1" applyProtection="1">
      <alignment/>
      <protection hidden="1"/>
    </xf>
    <xf numFmtId="37" fontId="2" fillId="2" borderId="24" xfId="0" applyNumberFormat="1" applyFont="1" applyFill="1" applyBorder="1" applyAlignment="1">
      <alignment/>
    </xf>
    <xf numFmtId="37" fontId="5" fillId="2" borderId="25" xfId="0" applyNumberFormat="1" applyFont="1" applyFill="1" applyBorder="1" applyAlignment="1">
      <alignment/>
    </xf>
    <xf numFmtId="37" fontId="5" fillId="2" borderId="26" xfId="0" applyNumberFormat="1" applyFont="1" applyFill="1" applyBorder="1" applyAlignment="1">
      <alignment/>
    </xf>
    <xf numFmtId="37" fontId="4" fillId="2" borderId="16" xfId="0" applyNumberFormat="1" applyFont="1" applyFill="1" applyBorder="1" applyAlignment="1">
      <alignment horizontal="centerContinuous"/>
    </xf>
    <xf numFmtId="37" fontId="15" fillId="2" borderId="0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37" fontId="15" fillId="2" borderId="14" xfId="0" applyNumberFormat="1" applyFont="1" applyFill="1" applyBorder="1" applyAlignment="1">
      <alignment/>
    </xf>
    <xf numFmtId="37" fontId="5" fillId="2" borderId="14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5" fillId="2" borderId="16" xfId="0" applyNumberFormat="1" applyFont="1" applyFill="1" applyBorder="1" applyAlignment="1">
      <alignment/>
    </xf>
    <xf numFmtId="37" fontId="15" fillId="2" borderId="17" xfId="0" applyNumberFormat="1" applyFont="1" applyFill="1" applyBorder="1" applyAlignment="1">
      <alignment/>
    </xf>
    <xf numFmtId="37" fontId="0" fillId="25" borderId="0" xfId="0" applyNumberFormat="1" applyFill="1" applyAlignment="1">
      <alignment/>
    </xf>
    <xf numFmtId="37" fontId="9" fillId="25" borderId="27" xfId="0" applyNumberFormat="1" applyFont="1" applyFill="1" applyBorder="1" applyAlignment="1">
      <alignment/>
    </xf>
    <xf numFmtId="37" fontId="11" fillId="25" borderId="25" xfId="0" applyNumberFormat="1" applyFont="1" applyFill="1" applyBorder="1" applyAlignment="1" applyProtection="1">
      <alignment/>
      <protection hidden="1"/>
    </xf>
    <xf numFmtId="37" fontId="0" fillId="2" borderId="21" xfId="0" applyNumberFormat="1" applyFill="1" applyBorder="1" applyAlignment="1">
      <alignment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37" fontId="10" fillId="2" borderId="13" xfId="0" applyNumberFormat="1" applyFont="1" applyFill="1" applyBorder="1" applyAlignment="1">
      <alignment/>
    </xf>
    <xf numFmtId="37" fontId="16" fillId="2" borderId="1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0" fillId="2" borderId="12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6" fillId="25" borderId="28" xfId="0" applyNumberFormat="1" applyFont="1" applyFill="1" applyBorder="1" applyAlignment="1">
      <alignment horizontal="center"/>
    </xf>
    <xf numFmtId="16" fontId="6" fillId="25" borderId="28" xfId="0" applyNumberFormat="1" applyFont="1" applyFill="1" applyBorder="1" applyAlignment="1" quotePrefix="1">
      <alignment horizontal="center"/>
    </xf>
    <xf numFmtId="37" fontId="6" fillId="25" borderId="28" xfId="0" applyNumberFormat="1" applyFont="1" applyFill="1" applyBorder="1" applyAlignment="1">
      <alignment horizontal="center"/>
    </xf>
    <xf numFmtId="37" fontId="5" fillId="25" borderId="28" xfId="0" applyNumberFormat="1" applyFont="1" applyFill="1" applyBorder="1" applyAlignment="1">
      <alignment/>
    </xf>
    <xf numFmtId="37" fontId="5" fillId="25" borderId="28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28" xfId="0" applyNumberFormat="1" applyFont="1" applyFill="1" applyBorder="1" applyAlignment="1" applyProtection="1">
      <alignment/>
      <protection hidden="1"/>
    </xf>
    <xf numFmtId="37" fontId="5" fillId="25" borderId="30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2" xfId="0" applyNumberFormat="1" applyFont="1" applyFill="1" applyBorder="1" applyAlignment="1" applyProtection="1">
      <alignment/>
      <protection hidden="1"/>
    </xf>
    <xf numFmtId="39" fontId="5" fillId="25" borderId="28" xfId="0" applyNumberFormat="1" applyFont="1" applyFill="1" applyBorder="1" applyAlignment="1" applyProtection="1">
      <alignment/>
      <protection hidden="1"/>
    </xf>
    <xf numFmtId="37" fontId="11" fillId="25" borderId="28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0" fontId="6" fillId="25" borderId="34" xfId="0" applyNumberFormat="1" applyFont="1" applyFill="1" applyBorder="1" applyAlignment="1">
      <alignment horizontal="center"/>
    </xf>
    <xf numFmtId="16" fontId="6" fillId="25" borderId="34" xfId="0" applyNumberFormat="1" applyFont="1" applyFill="1" applyBorder="1" applyAlignment="1" quotePrefix="1">
      <alignment horizontal="center"/>
    </xf>
    <xf numFmtId="37" fontId="6" fillId="25" borderId="34" xfId="0" applyNumberFormat="1" applyFont="1" applyFill="1" applyBorder="1" applyAlignment="1">
      <alignment horizontal="center"/>
    </xf>
    <xf numFmtId="37" fontId="5" fillId="25" borderId="34" xfId="0" applyNumberFormat="1" applyFont="1" applyFill="1" applyBorder="1" applyAlignment="1">
      <alignment/>
    </xf>
    <xf numFmtId="37" fontId="5" fillId="25" borderId="34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34" xfId="0" applyNumberFormat="1" applyFont="1" applyFill="1" applyBorder="1" applyAlignment="1" applyProtection="1">
      <alignment/>
      <protection hidden="1"/>
    </xf>
    <xf numFmtId="37" fontId="5" fillId="25" borderId="35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6" xfId="0" applyNumberFormat="1" applyFont="1" applyFill="1" applyBorder="1" applyAlignment="1" applyProtection="1">
      <alignment/>
      <protection hidden="1"/>
    </xf>
    <xf numFmtId="39" fontId="5" fillId="25" borderId="34" xfId="0" applyNumberFormat="1" applyFont="1" applyFill="1" applyBorder="1" applyAlignment="1" applyProtection="1">
      <alignment/>
      <protection hidden="1"/>
    </xf>
    <xf numFmtId="37" fontId="11" fillId="25" borderId="34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0" fontId="6" fillId="25" borderId="28" xfId="0" applyNumberFormat="1" applyFont="1" applyFill="1" applyBorder="1" applyAlignment="1">
      <alignment horizontal="center"/>
    </xf>
    <xf numFmtId="16" fontId="6" fillId="25" borderId="28" xfId="0" applyNumberFormat="1" applyFont="1" applyFill="1" applyBorder="1" applyAlignment="1" quotePrefix="1">
      <alignment horizontal="center"/>
    </xf>
    <xf numFmtId="37" fontId="6" fillId="25" borderId="28" xfId="0" applyNumberFormat="1" applyFont="1" applyFill="1" applyBorder="1" applyAlignment="1">
      <alignment horizontal="center"/>
    </xf>
    <xf numFmtId="37" fontId="5" fillId="25" borderId="28" xfId="0" applyNumberFormat="1" applyFont="1" applyFill="1" applyBorder="1" applyAlignment="1">
      <alignment/>
    </xf>
    <xf numFmtId="37" fontId="5" fillId="25" borderId="28" xfId="0" applyNumberFormat="1" applyFont="1" applyFill="1" applyBorder="1" applyAlignment="1" applyProtection="1">
      <alignment/>
      <protection hidden="1"/>
    </xf>
    <xf numFmtId="37" fontId="10" fillId="25" borderId="29" xfId="0" applyNumberFormat="1" applyFont="1" applyFill="1" applyBorder="1" applyAlignment="1" applyProtection="1">
      <alignment/>
      <protection hidden="1"/>
    </xf>
    <xf numFmtId="38" fontId="5" fillId="25" borderId="28" xfId="0" applyNumberFormat="1" applyFont="1" applyFill="1" applyBorder="1" applyAlignment="1" applyProtection="1">
      <alignment/>
      <protection hidden="1"/>
    </xf>
    <xf numFmtId="37" fontId="5" fillId="25" borderId="30" xfId="0" applyNumberFormat="1" applyFont="1" applyFill="1" applyBorder="1" applyAlignment="1" applyProtection="1">
      <alignment/>
      <protection hidden="1"/>
    </xf>
    <xf numFmtId="37" fontId="11" fillId="25" borderId="31" xfId="0" applyNumberFormat="1" applyFont="1" applyFill="1" applyBorder="1" applyAlignment="1" applyProtection="1">
      <alignment/>
      <protection hidden="1"/>
    </xf>
    <xf numFmtId="37" fontId="11" fillId="25" borderId="32" xfId="0" applyNumberFormat="1" applyFont="1" applyFill="1" applyBorder="1" applyAlignment="1" applyProtection="1">
      <alignment/>
      <protection hidden="1"/>
    </xf>
    <xf numFmtId="39" fontId="5" fillId="25" borderId="28" xfId="0" applyNumberFormat="1" applyFont="1" applyFill="1" applyBorder="1" applyAlignment="1" applyProtection="1">
      <alignment/>
      <protection hidden="1"/>
    </xf>
    <xf numFmtId="37" fontId="11" fillId="25" borderId="28" xfId="0" applyNumberFormat="1" applyFont="1" applyFill="1" applyBorder="1" applyAlignment="1" applyProtection="1">
      <alignment/>
      <protection hidden="1"/>
    </xf>
    <xf numFmtId="37" fontId="11" fillId="25" borderId="33" xfId="0" applyNumberFormat="1" applyFont="1" applyFill="1" applyBorder="1" applyAlignment="1" applyProtection="1">
      <alignment/>
      <protection hidden="1"/>
    </xf>
    <xf numFmtId="37" fontId="33" fillId="2" borderId="0" xfId="0" applyNumberFormat="1" applyFont="1" applyFill="1" applyBorder="1" applyAlignment="1">
      <alignment/>
    </xf>
    <xf numFmtId="49" fontId="33" fillId="2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zoomScalePageLayoutView="0" workbookViewId="0" topLeftCell="A1">
      <selection activeCell="A71" sqref="A71"/>
    </sheetView>
  </sheetViews>
  <sheetFormatPr defaultColWidth="11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110" t="s">
        <v>55</v>
      </c>
      <c r="B6" s="5"/>
      <c r="C6" s="5"/>
      <c r="D6" s="5"/>
      <c r="F6" s="5"/>
      <c r="G6" s="6"/>
    </row>
    <row r="7" spans="1:7" ht="18.75">
      <c r="A7" s="111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84">
        <v>2010</v>
      </c>
      <c r="C15" s="22"/>
      <c r="D15" s="71">
        <v>2011</v>
      </c>
      <c r="E15" s="23"/>
      <c r="F15" s="97">
        <v>2011</v>
      </c>
      <c r="G15" s="24" t="s">
        <v>3</v>
      </c>
      <c r="H15"/>
    </row>
    <row r="16" spans="1:8" s="14" customFormat="1" ht="17.25">
      <c r="A16" s="21"/>
      <c r="B16" s="85" t="s">
        <v>53</v>
      </c>
      <c r="C16" s="25"/>
      <c r="D16" s="72" t="s">
        <v>49</v>
      </c>
      <c r="E16" s="25"/>
      <c r="F16" s="98" t="s">
        <v>51</v>
      </c>
      <c r="G16" s="26" t="s">
        <v>52</v>
      </c>
      <c r="H16"/>
    </row>
    <row r="17" spans="1:8" s="14" customFormat="1" ht="17.25">
      <c r="A17" s="21"/>
      <c r="B17" s="86" t="s">
        <v>4</v>
      </c>
      <c r="C17" s="25"/>
      <c r="D17" s="73" t="s">
        <v>4</v>
      </c>
      <c r="E17" s="25"/>
      <c r="F17" s="99" t="s">
        <v>4</v>
      </c>
      <c r="G17" s="24" t="s">
        <v>4</v>
      </c>
      <c r="H17"/>
    </row>
    <row r="18" spans="1:8" s="14" customFormat="1" ht="17.25">
      <c r="A18" s="27" t="s">
        <v>5</v>
      </c>
      <c r="B18" s="87"/>
      <c r="C18" s="28"/>
      <c r="D18" s="74"/>
      <c r="E18" s="28"/>
      <c r="F18" s="100"/>
      <c r="G18" s="29"/>
      <c r="H18"/>
    </row>
    <row r="19" spans="1:8" s="14" customFormat="1" ht="17.25">
      <c r="A19" s="30" t="s">
        <v>6</v>
      </c>
      <c r="B19" s="87"/>
      <c r="C19" s="28"/>
      <c r="D19" s="74"/>
      <c r="E19" s="28"/>
      <c r="F19" s="100"/>
      <c r="G19" s="29"/>
      <c r="H19"/>
    </row>
    <row r="20" spans="1:8" s="14" customFormat="1" ht="17.25">
      <c r="A20" s="21" t="s">
        <v>7</v>
      </c>
      <c r="B20" s="88">
        <f>46302626-59534</f>
        <v>46243092</v>
      </c>
      <c r="C20" s="31"/>
      <c r="D20" s="75">
        <f>50511857-22034</f>
        <v>50489823</v>
      </c>
      <c r="E20" s="31"/>
      <c r="F20" s="101">
        <f>50047443-21964</f>
        <v>50025479</v>
      </c>
      <c r="G20" s="29">
        <f>F20-D20</f>
        <v>-464344</v>
      </c>
      <c r="H20"/>
    </row>
    <row r="21" spans="1:8" s="14" customFormat="1" ht="17.25">
      <c r="A21" s="21" t="s">
        <v>8</v>
      </c>
      <c r="B21" s="88">
        <f>61697+22944863+140825690+12980156+6073-46302626+59534</f>
        <v>130575387</v>
      </c>
      <c r="C21" s="31"/>
      <c r="D21" s="75">
        <f>73881+19544579+214468773+13345302+252-50511857+22034</f>
        <v>196942964</v>
      </c>
      <c r="E21" s="31"/>
      <c r="F21" s="101">
        <f>73815+16939231+214051793+13323298+256-50047443+21964</f>
        <v>194362914</v>
      </c>
      <c r="G21" s="29">
        <f>F21-D21</f>
        <v>-2580050</v>
      </c>
      <c r="H21" s="32"/>
    </row>
    <row r="22" spans="1:8" s="14" customFormat="1" ht="17.25">
      <c r="A22" s="21" t="s">
        <v>42</v>
      </c>
      <c r="B22" s="88">
        <v>29228037</v>
      </c>
      <c r="C22" s="31"/>
      <c r="D22" s="75">
        <v>29096030</v>
      </c>
      <c r="E22" s="31"/>
      <c r="F22" s="101">
        <v>29096030</v>
      </c>
      <c r="G22" s="29">
        <f>F22-D22</f>
        <v>0</v>
      </c>
      <c r="H22" s="59"/>
    </row>
    <row r="23" spans="1:8" s="14" customFormat="1" ht="17.25">
      <c r="A23" s="30" t="s">
        <v>9</v>
      </c>
      <c r="B23" s="89">
        <f>+B20+B21+B22</f>
        <v>206046516</v>
      </c>
      <c r="C23" s="33"/>
      <c r="D23" s="76">
        <f>+D20+D21+D22</f>
        <v>276528817</v>
      </c>
      <c r="E23" s="33"/>
      <c r="F23" s="102">
        <f>+F20+F21+F22</f>
        <v>273484423</v>
      </c>
      <c r="G23" s="60">
        <f>+G20+G21+G22</f>
        <v>-3044394</v>
      </c>
      <c r="H23"/>
    </row>
    <row r="24" spans="1:8" s="14" customFormat="1" ht="17.25">
      <c r="A24" s="21"/>
      <c r="B24" s="88"/>
      <c r="C24" s="31"/>
      <c r="D24" s="75"/>
      <c r="E24" s="31"/>
      <c r="F24" s="101"/>
      <c r="G24" s="29"/>
      <c r="H24"/>
    </row>
    <row r="25" spans="1:8" s="14" customFormat="1" ht="17.25">
      <c r="A25" s="30" t="s">
        <v>10</v>
      </c>
      <c r="B25" s="88"/>
      <c r="C25" s="31"/>
      <c r="D25" s="75"/>
      <c r="E25" s="31"/>
      <c r="F25" s="101"/>
      <c r="G25" s="29"/>
      <c r="H25"/>
    </row>
    <row r="26" spans="1:8" s="14" customFormat="1" ht="17.25">
      <c r="A26" s="21" t="s">
        <v>11</v>
      </c>
      <c r="B26" s="88" t="s">
        <v>12</v>
      </c>
      <c r="C26" s="31"/>
      <c r="D26" s="75" t="s">
        <v>12</v>
      </c>
      <c r="E26" s="31"/>
      <c r="F26" s="101" t="s">
        <v>12</v>
      </c>
      <c r="G26" s="29"/>
      <c r="H26"/>
    </row>
    <row r="27" spans="1:8" s="14" customFormat="1" ht="17.25">
      <c r="A27" s="21" t="s">
        <v>44</v>
      </c>
      <c r="B27" s="88">
        <f>86878275</f>
        <v>86878275</v>
      </c>
      <c r="C27" s="31"/>
      <c r="D27" s="75">
        <f>20+91046322</f>
        <v>91046342</v>
      </c>
      <c r="E27" s="31"/>
      <c r="F27" s="101">
        <f>20+92881231</f>
        <v>92881251</v>
      </c>
      <c r="G27" s="29">
        <f aca="true" t="shared" si="0" ref="G27:G33">F27-D27</f>
        <v>1834909</v>
      </c>
      <c r="H27"/>
    </row>
    <row r="28" spans="1:8" s="14" customFormat="1" ht="17.25" hidden="1">
      <c r="A28" s="21" t="s">
        <v>13</v>
      </c>
      <c r="B28" s="88">
        <f>0</f>
        <v>0</v>
      </c>
      <c r="C28" s="31"/>
      <c r="D28" s="75">
        <f>0</f>
        <v>0</v>
      </c>
      <c r="E28" s="31"/>
      <c r="F28" s="101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88">
        <v>0</v>
      </c>
      <c r="C29" s="31"/>
      <c r="D29" s="75">
        <v>0</v>
      </c>
      <c r="E29" s="31"/>
      <c r="F29" s="101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90">
        <f>497711+9466846</f>
        <v>9964557</v>
      </c>
      <c r="C30" s="63"/>
      <c r="D30" s="77">
        <f>11951761+1768373</f>
        <v>13720134</v>
      </c>
      <c r="E30" s="31"/>
      <c r="F30" s="103">
        <f>11951769+1831629</f>
        <v>13783398</v>
      </c>
      <c r="G30" s="29">
        <f t="shared" si="0"/>
        <v>63264</v>
      </c>
      <c r="H30"/>
    </row>
    <row r="31" spans="1:8" s="14" customFormat="1" ht="17.25">
      <c r="A31" s="21" t="s">
        <v>15</v>
      </c>
      <c r="B31" s="88">
        <f>9694970+6333000</f>
        <v>16027970</v>
      </c>
      <c r="C31" s="34"/>
      <c r="D31" s="75">
        <v>0</v>
      </c>
      <c r="E31" s="35"/>
      <c r="F31" s="101">
        <v>0</v>
      </c>
      <c r="G31" s="29">
        <f t="shared" si="0"/>
        <v>0</v>
      </c>
      <c r="H31"/>
    </row>
    <row r="32" spans="1:8" s="14" customFormat="1" ht="17.25">
      <c r="A32" s="21" t="s">
        <v>16</v>
      </c>
      <c r="B32" s="88">
        <v>567</v>
      </c>
      <c r="C32" s="31"/>
      <c r="D32" s="75">
        <v>81</v>
      </c>
      <c r="E32" s="31"/>
      <c r="F32" s="101">
        <v>169</v>
      </c>
      <c r="G32" s="29">
        <f t="shared" si="0"/>
        <v>88</v>
      </c>
      <c r="H32"/>
    </row>
    <row r="33" spans="1:8" s="14" customFormat="1" ht="17.25">
      <c r="A33" s="21" t="s">
        <v>17</v>
      </c>
      <c r="B33" s="91">
        <f>107792+4138110-45821+3718077+34+5807285+14471611-6333000</f>
        <v>21864088</v>
      </c>
      <c r="C33" s="31"/>
      <c r="D33" s="78">
        <f>74683+4182062+3597606-2502+3319861+10220345</f>
        <v>21392055</v>
      </c>
      <c r="E33" s="31"/>
      <c r="F33" s="104">
        <f>122143+4182062+3599147-2503+3562988+10230454</f>
        <v>21694291</v>
      </c>
      <c r="G33" s="29">
        <f t="shared" si="0"/>
        <v>302236</v>
      </c>
      <c r="H33"/>
    </row>
    <row r="34" spans="1:8" s="14" customFormat="1" ht="17.25">
      <c r="A34" s="30" t="s">
        <v>18</v>
      </c>
      <c r="B34" s="92">
        <f>SUM(B27:B33)</f>
        <v>134735457</v>
      </c>
      <c r="C34" s="36"/>
      <c r="D34" s="79">
        <f>SUM(D27:D33)</f>
        <v>126158612</v>
      </c>
      <c r="E34" s="36"/>
      <c r="F34" s="105">
        <f>SUM(F27:F33)</f>
        <v>128359109</v>
      </c>
      <c r="G34" s="37">
        <f>SUM(G27:G33)</f>
        <v>2200497</v>
      </c>
      <c r="H34"/>
    </row>
    <row r="35" spans="1:8" s="14" customFormat="1" ht="18" thickBot="1">
      <c r="A35" s="27" t="s">
        <v>19</v>
      </c>
      <c r="B35" s="93">
        <f>+B34+B23</f>
        <v>340781973</v>
      </c>
      <c r="C35" s="36"/>
      <c r="D35" s="80">
        <f>+D34+D23</f>
        <v>402687429</v>
      </c>
      <c r="E35" s="36"/>
      <c r="F35" s="106">
        <f>+F34+F23</f>
        <v>401843532</v>
      </c>
      <c r="G35" s="38">
        <f>F35-D35</f>
        <v>-843897</v>
      </c>
      <c r="H35"/>
    </row>
    <row r="36" spans="1:8" s="14" customFormat="1" ht="18" thickTop="1">
      <c r="A36" s="21"/>
      <c r="B36" s="88"/>
      <c r="C36" s="31"/>
      <c r="D36" s="75"/>
      <c r="E36" s="31"/>
      <c r="F36" s="101"/>
      <c r="G36" s="29"/>
      <c r="H36"/>
    </row>
    <row r="37" spans="1:8" s="14" customFormat="1" ht="17.25">
      <c r="A37" s="27" t="s">
        <v>20</v>
      </c>
      <c r="B37" s="88"/>
      <c r="C37" s="31"/>
      <c r="D37" s="75"/>
      <c r="E37" s="31"/>
      <c r="F37" s="101"/>
      <c r="G37" s="29"/>
      <c r="H37"/>
    </row>
    <row r="38" spans="1:8" s="14" customFormat="1" ht="17.25">
      <c r="A38" s="30" t="s">
        <v>21</v>
      </c>
      <c r="B38" s="94"/>
      <c r="C38" s="31"/>
      <c r="D38" s="81"/>
      <c r="E38" s="31"/>
      <c r="F38" s="107"/>
      <c r="G38" s="29"/>
      <c r="H38"/>
    </row>
    <row r="39" spans="1:8" s="14" customFormat="1" ht="17.25">
      <c r="A39" s="21" t="s">
        <v>22</v>
      </c>
      <c r="B39" s="88">
        <f>43369459+2059090</f>
        <v>45428549</v>
      </c>
      <c r="C39" s="31"/>
      <c r="D39" s="75">
        <f>47855962+2257190</f>
        <v>50113152</v>
      </c>
      <c r="E39" s="31"/>
      <c r="F39" s="101">
        <f>48415896+2261690</f>
        <v>50677586</v>
      </c>
      <c r="G39" s="29">
        <f>F39-D39</f>
        <v>564434</v>
      </c>
      <c r="H39" s="32"/>
    </row>
    <row r="40" spans="1:8" s="14" customFormat="1" ht="17.25">
      <c r="A40" s="21" t="s">
        <v>23</v>
      </c>
      <c r="B40" s="94"/>
      <c r="C40" s="31"/>
      <c r="D40" s="81"/>
      <c r="E40" s="31"/>
      <c r="F40" s="107"/>
      <c r="G40" s="29"/>
      <c r="H40"/>
    </row>
    <row r="41" spans="1:8" s="14" customFormat="1" ht="17.25">
      <c r="A41" s="21" t="s">
        <v>24</v>
      </c>
      <c r="B41" s="88">
        <f>18460135+1569826+223+57696+1075356</f>
        <v>21163236</v>
      </c>
      <c r="C41" s="31"/>
      <c r="D41" s="75">
        <f>26765172+31881+463757+231+13856683</f>
        <v>41117724</v>
      </c>
      <c r="E41" s="31"/>
      <c r="F41" s="101">
        <f>21101505+31500+567901+231+13907826</f>
        <v>35608963</v>
      </c>
      <c r="G41" s="29">
        <f>F41-D41</f>
        <v>-5508761</v>
      </c>
      <c r="H41" s="39">
        <f>165945791.62-948252.24-12807.05-1855410.01-507.37-387819.27-11834.29-20812.5-33.55-1329.57-46953.89-6196.15-1402.76-852.33-251.06-21.6-1000-0.01-75-3548.88-40628.66-224408.81</f>
        <v>162381646.62</v>
      </c>
    </row>
    <row r="42" spans="1:8" s="14" customFormat="1" ht="17.25">
      <c r="A42" s="21" t="s">
        <v>25</v>
      </c>
      <c r="B42" s="88">
        <f>55666779+90905+6644</f>
        <v>55764328</v>
      </c>
      <c r="C42" s="31"/>
      <c r="D42" s="75">
        <f>55666779+17223211+6714</f>
        <v>72896704</v>
      </c>
      <c r="E42" s="31"/>
      <c r="F42" s="101">
        <f>55666779+17223211+6714</f>
        <v>72896704</v>
      </c>
      <c r="G42" s="29">
        <f>F42-D42</f>
        <v>0</v>
      </c>
      <c r="H42" s="39">
        <f>+H41*85.649</f>
        <v>13907825651.35638</v>
      </c>
    </row>
    <row r="43" spans="1:8" s="14" customFormat="1" ht="17.25">
      <c r="A43" s="21" t="s">
        <v>26</v>
      </c>
      <c r="B43" s="88">
        <f>61628498-5152000</f>
        <v>56476498</v>
      </c>
      <c r="C43" s="31"/>
      <c r="D43" s="75">
        <f>48941208-3968000</f>
        <v>44973208</v>
      </c>
      <c r="E43" s="31"/>
      <c r="F43" s="101">
        <f>59111747-14187000</f>
        <v>44924747</v>
      </c>
      <c r="G43" s="29">
        <f>F43-D43</f>
        <v>-48461</v>
      </c>
      <c r="H43" s="32"/>
    </row>
    <row r="44" spans="1:8" s="14" customFormat="1" ht="17.25">
      <c r="A44" s="21" t="s">
        <v>27</v>
      </c>
      <c r="B44" s="88">
        <f>166956538-57696-106663110-55764328-1075356-1569826-223</f>
        <v>1825999</v>
      </c>
      <c r="C44" s="31"/>
      <c r="D44" s="75">
        <f>225284184-31881-136019310-463757-231-13856683-55666779-17223211-6714</f>
        <v>2015618</v>
      </c>
      <c r="E44" s="31"/>
      <c r="F44" s="101">
        <f>217387634-31500-128610706-567901-231-13907826-55666779-17223211-6714</f>
        <v>1372766</v>
      </c>
      <c r="G44" s="40">
        <f>F44-D44</f>
        <v>-642852</v>
      </c>
      <c r="H44" s="39"/>
    </row>
    <row r="45" spans="1:8" s="14" customFormat="1" ht="17.25">
      <c r="A45" s="30" t="s">
        <v>28</v>
      </c>
      <c r="B45" s="92">
        <f>SUM(B39:B44)</f>
        <v>180658610</v>
      </c>
      <c r="C45" s="36"/>
      <c r="D45" s="79">
        <f>SUM(D39:D44)</f>
        <v>211116406</v>
      </c>
      <c r="E45" s="36"/>
      <c r="F45" s="105">
        <f>SUM(F39:F44)</f>
        <v>205480766</v>
      </c>
      <c r="G45" s="41">
        <f>SUM(G39:G44)</f>
        <v>-5635640</v>
      </c>
      <c r="H45"/>
    </row>
    <row r="46" spans="1:8" s="14" customFormat="1" ht="17.25">
      <c r="A46" s="42"/>
      <c r="B46" s="88"/>
      <c r="C46" s="31"/>
      <c r="D46" s="75"/>
      <c r="E46" s="31"/>
      <c r="F46" s="101"/>
      <c r="G46" s="29"/>
      <c r="H46"/>
    </row>
    <row r="47" spans="1:8" s="14" customFormat="1" ht="17.25">
      <c r="A47" s="30" t="s">
        <v>29</v>
      </c>
      <c r="B47" s="88"/>
      <c r="C47" s="31"/>
      <c r="D47" s="75"/>
      <c r="E47" s="31"/>
      <c r="F47" s="101"/>
      <c r="G47" s="29"/>
      <c r="H47"/>
    </row>
    <row r="48" spans="1:8" s="14" customFormat="1" ht="17.25">
      <c r="A48" s="21" t="s">
        <v>43</v>
      </c>
      <c r="B48" s="88">
        <v>35155288</v>
      </c>
      <c r="C48" s="31"/>
      <c r="D48" s="75">
        <v>36280382</v>
      </c>
      <c r="E48" s="31"/>
      <c r="F48" s="101"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88">
        <f>98128+18204</f>
        <v>116332</v>
      </c>
      <c r="C49" s="31"/>
      <c r="D49" s="75">
        <f>86167+3212</f>
        <v>89379</v>
      </c>
      <c r="E49" s="31"/>
      <c r="F49" s="101">
        <f>86208+21160</f>
        <v>107368</v>
      </c>
      <c r="G49" s="29">
        <f>F49-D49</f>
        <v>17989</v>
      </c>
      <c r="H49"/>
    </row>
    <row r="50" spans="1:8" s="14" customFormat="1" ht="17.25">
      <c r="A50" s="21" t="s">
        <v>31</v>
      </c>
      <c r="B50" s="88">
        <f>5152000+106663110</f>
        <v>111815110</v>
      </c>
      <c r="C50" s="31"/>
      <c r="D50" s="75">
        <f>3968000+136019310</f>
        <v>139987310</v>
      </c>
      <c r="E50" s="31"/>
      <c r="F50" s="101">
        <f>14187000+128610706</f>
        <v>142797706</v>
      </c>
      <c r="G50" s="43">
        <f>F50-D50</f>
        <v>2810396</v>
      </c>
      <c r="H50"/>
    </row>
    <row r="51" spans="1:8" s="14" customFormat="1" ht="17.25">
      <c r="A51" s="21" t="s">
        <v>32</v>
      </c>
      <c r="B51" s="88">
        <f>-9466846+9466846</f>
        <v>0</v>
      </c>
      <c r="C51" s="31"/>
      <c r="D51" s="75">
        <f>-1768373+1768373</f>
        <v>0</v>
      </c>
      <c r="E51" s="31"/>
      <c r="F51" s="101">
        <f>-1831629+1831629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88">
        <f>3041800+1639735</f>
        <v>4681535</v>
      </c>
      <c r="C52" s="31"/>
      <c r="D52" s="75">
        <f>2914254+1749957-585047-1</f>
        <v>4079163</v>
      </c>
      <c r="E52" s="36"/>
      <c r="F52" s="101">
        <f>3037318+1755340-585047</f>
        <v>4207611</v>
      </c>
      <c r="G52" s="29">
        <f>F52-D52</f>
        <v>128448</v>
      </c>
      <c r="H52"/>
    </row>
    <row r="53" spans="1:8" s="14" customFormat="1" ht="17.25">
      <c r="A53" s="30" t="s">
        <v>34</v>
      </c>
      <c r="B53" s="92">
        <f>SUM(B48:B52)</f>
        <v>151768265</v>
      </c>
      <c r="C53" s="36"/>
      <c r="D53" s="79">
        <f>SUM(D48:D52)</f>
        <v>180436234</v>
      </c>
      <c r="E53" s="31"/>
      <c r="F53" s="105">
        <f>SUM(F48:F52)</f>
        <v>183393067</v>
      </c>
      <c r="G53" s="37">
        <f>SUM(G48:G52)</f>
        <v>2956833</v>
      </c>
      <c r="H53"/>
    </row>
    <row r="54" spans="1:8" s="14" customFormat="1" ht="17.25">
      <c r="A54" s="21"/>
      <c r="B54" s="88"/>
      <c r="C54" s="31"/>
      <c r="D54" s="75"/>
      <c r="E54" s="31"/>
      <c r="F54" s="101"/>
      <c r="G54" s="29"/>
      <c r="H54"/>
    </row>
    <row r="55" spans="1:8" s="14" customFormat="1" ht="17.25">
      <c r="A55" s="30" t="s">
        <v>35</v>
      </c>
      <c r="B55" s="88"/>
      <c r="C55" s="31"/>
      <c r="D55" s="75"/>
      <c r="E55" s="31"/>
      <c r="F55" s="101"/>
      <c r="G55" s="29"/>
      <c r="H55"/>
    </row>
    <row r="56" spans="1:8" s="14" customFormat="1" ht="17.25">
      <c r="A56" s="21" t="s">
        <v>36</v>
      </c>
      <c r="B56" s="88"/>
      <c r="C56" s="31"/>
      <c r="D56" s="75"/>
      <c r="E56" s="31"/>
      <c r="F56" s="101"/>
      <c r="G56" s="29"/>
      <c r="H56"/>
    </row>
    <row r="57" spans="1:8" s="14" customFormat="1" ht="17.25">
      <c r="A57" s="21" t="s">
        <v>37</v>
      </c>
      <c r="B57" s="88">
        <f>4000</f>
        <v>4000</v>
      </c>
      <c r="C57" s="31"/>
      <c r="D57" s="75">
        <f>4000</f>
        <v>4000</v>
      </c>
      <c r="E57" s="31"/>
      <c r="F57" s="101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88">
        <v>20000</v>
      </c>
      <c r="C58" s="31"/>
      <c r="D58" s="75">
        <v>20000</v>
      </c>
      <c r="E58" s="31"/>
      <c r="F58" s="101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91">
        <v>8331098</v>
      </c>
      <c r="C59" s="31"/>
      <c r="D59" s="78">
        <v>11110789</v>
      </c>
      <c r="E59" s="31"/>
      <c r="F59" s="104">
        <f>12945699</f>
        <v>12945699</v>
      </c>
      <c r="G59" s="40">
        <f>F59-D59</f>
        <v>1834910</v>
      </c>
      <c r="H59"/>
    </row>
    <row r="60" spans="1:8" s="14" customFormat="1" ht="17.25">
      <c r="A60" s="30" t="s">
        <v>40</v>
      </c>
      <c r="B60" s="95">
        <f>SUM(B57:B59)</f>
        <v>8355098</v>
      </c>
      <c r="C60" s="36"/>
      <c r="D60" s="82">
        <f>SUM(D57:D59)</f>
        <v>11134789</v>
      </c>
      <c r="E60" s="36"/>
      <c r="F60" s="108">
        <f>SUM(F57:F59)</f>
        <v>12969699</v>
      </c>
      <c r="G60" s="41">
        <f>SUM(G57:G59)</f>
        <v>1834910</v>
      </c>
      <c r="H60"/>
    </row>
    <row r="61" spans="1:8" s="14" customFormat="1" ht="18" thickBot="1">
      <c r="A61" s="45" t="s">
        <v>41</v>
      </c>
      <c r="B61" s="96">
        <f>B45+B53+B60</f>
        <v>340781973</v>
      </c>
      <c r="C61" s="46"/>
      <c r="D61" s="83">
        <f>D45+D53+D60</f>
        <v>402687429</v>
      </c>
      <c r="E61" s="47"/>
      <c r="F61" s="109">
        <f>F45+F53+F60</f>
        <v>401843532</v>
      </c>
      <c r="G61" s="48">
        <f>F61-D61</f>
        <v>-843897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8" s="14" customFormat="1" ht="17.25">
      <c r="A65" s="64" t="s">
        <v>54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2011-06-03T18:24:00Z</cp:lastPrinted>
  <dcterms:created xsi:type="dcterms:W3CDTF">2009-02-04T22:27:27Z</dcterms:created>
  <dcterms:modified xsi:type="dcterms:W3CDTF">2011-07-12T16:25:04Z</dcterms:modified>
  <cp:category/>
  <cp:version/>
  <cp:contentType/>
  <cp:contentStatus/>
</cp:coreProperties>
</file>