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Balance Sheet - 27 July 2011" sheetId="1" r:id="rId1"/>
  </sheets>
  <definedNames>
    <definedName name="_xlnm.Print_Area" localSheetId="0">'Balance Sheet - 27 July 2011'!$A$11:$G$67</definedName>
    <definedName name="_xlnm.Print_Area">'Balance Sheet - 27 July 2011'!$A$10:$F$63</definedName>
  </definedNames>
  <calcPr fullCalcOnLoad="1"/>
</workbook>
</file>

<file path=xl/sharedStrings.xml><?xml version="1.0" encoding="utf-8"?>
<sst xmlns="http://schemas.openxmlformats.org/spreadsheetml/2006/main" count="62" uniqueCount="57">
  <si>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</si>
  <si>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</si>
  <si>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</si>
  <si>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</si>
  <si>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</si>
  <si>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</si>
  <si>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</si>
  <si>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</si>
  <si>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</si>
  <si>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</si>
  <si>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</si>
  <si>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</si>
  <si>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</si>
  <si>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</si>
  <si>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</si>
  <si>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</si>
  <si>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</si>
  <si>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</si>
  <si>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</si>
  <si>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</si>
  <si>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</si>
  <si>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</si>
  <si>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</si>
  <si>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</si>
  <si>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</si>
  <si>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</si>
  <si>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</si>
  <si>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</si>
  <si>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</si>
  <si>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</si>
  <si>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</si>
  <si>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</si>
  <si>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</si>
  <si>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</si>
  <si>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</si>
  <si>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</si>
  <si>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</si>
  <si>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</si>
  <si>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</si>
  <si>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</si>
  <si>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</si>
  <si>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</si>
  <si>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</si>
  <si>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</si>
  <si>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</si>
  <si>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</si>
  <si>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r>
      <t xml:space="preserve">   are to be </t>
    </r>
    <r>
      <rPr>
        <sz val="12"/>
        <rFont val="Arial Unicode MS"/>
        <family val="0"/>
      </rPr>
      <t>f</t>
    </r>
    <r>
      <rPr>
        <b/>
        <sz val="12"/>
        <rFont val="Arial Unicode MS"/>
        <family val="0"/>
      </rPr>
      <t xml:space="preserve">unded by the Government </t>
    </r>
    <r>
      <rPr>
        <sz val="12"/>
        <rFont val="Arial Unicode MS"/>
        <family val="2"/>
      </rPr>
      <t xml:space="preserve">and profits earned by the Bank are </t>
    </r>
    <r>
      <rPr>
        <sz val="12"/>
        <rFont val="Arial Unicode MS"/>
        <family val="0"/>
      </rPr>
      <t>due to the Government.</t>
    </r>
  </si>
  <si>
    <r>
      <t xml:space="preserve">      Advances and Other GOJ Receivables</t>
    </r>
    <r>
      <rPr>
        <b/>
        <sz val="12"/>
        <rFont val="Arial Unicode MS"/>
        <family val="2"/>
      </rPr>
      <t xml:space="preserve"> *</t>
    </r>
  </si>
  <si>
    <t xml:space="preserve">    Note</t>
  </si>
  <si>
    <t>13 JULY</t>
  </si>
  <si>
    <t>As At 27 JULY 2011</t>
  </si>
  <si>
    <t>27 JULY</t>
  </si>
  <si>
    <t>14July11 - 27July11</t>
  </si>
  <si>
    <t>28 JULY</t>
  </si>
  <si>
    <r>
      <t xml:space="preserve">* </t>
    </r>
    <r>
      <rPr>
        <sz val="12"/>
        <rFont val="Arial Unicode MS"/>
        <family val="2"/>
      </rPr>
      <t>The year to date loss of $1.53bn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</si>
  <si>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</si>
  <si>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10 August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</si>
</sst>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</numFmts>
  <fonts count="34">
    <font>
      <sz val="12"/>
      <name val="Arial MT"/>
      <family val="0"/>
    </font>
    <font>
      <sz val="11"/>
      <color indexed="8"/>
      <name val="Calibri"/>
      <family val="2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sz val="11"/>
      <name val="Arial MT"/>
      <family val="0"/>
    </font>
    <font>
      <b/>
      <i/>
      <sz val="12"/>
      <color indexed="14"/>
      <name val="Arial Unicode MS"/>
      <family val="2"/>
    </font>
    <font>
      <b/>
      <sz val="12"/>
      <name val="Arial MT"/>
      <family val="0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sz val="12"/>
      <color indexed="10"/>
      <name val="Arial MT"/>
      <family val="0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/>
      <bottom style="double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thin">
        <color indexed="8"/>
      </top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 style="double">
        <color indexed="8"/>
      </bottom>
    </border>
  </borders>
  <cellStyleXfs count="61">
    <xf numFmtId="37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0" borderId="0" applyNumberFormat="0" applyBorder="0" applyAlignment="0" applyProtection="0"/>
    <xf numFmtId="0" fontId="22" fillId="4" borderId="0" applyNumberFormat="0" applyBorder="0" applyAlignment="0" applyProtection="0"/>
    <xf numFmtId="0" fontId="26" fillId="21" borderId="1" applyNumberFormat="0" applyAlignment="0" applyProtection="0"/>
    <xf numFmtId="0" fontId="28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8" borderId="1" applyNumberFormat="0" applyAlignment="0" applyProtection="0"/>
    <xf numFmtId="0" fontId="27" fillId="0" borderId="6" applyNumberFormat="0" applyFill="0" applyAlignment="0" applyProtection="0"/>
    <xf numFmtId="0" fontId="23" fillId="23" borderId="0" applyNumberFormat="0" applyBorder="0" applyAlignment="0" applyProtection="0"/>
    <xf numFmtId="0" fontId="0" fillId="24" borderId="7" applyNumberFormat="0" applyFont="0" applyAlignment="0" applyProtection="0"/>
    <xf numFmtId="0" fontId="25" fillId="21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9">
    <xf numFmtId="37" fontId="0" fillId="2" borderId="0" xfId="0" applyNumberFormat="1" applyFill="1" applyAlignment="1">
      <alignment/>
    </xf>
    <xf numFmtId="37" fontId="0" fillId="2" borderId="10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12" xfId="0" applyNumberFormat="1" applyFill="1" applyBorder="1" applyAlignment="1">
      <alignment/>
    </xf>
    <xf numFmtId="37" fontId="0" fillId="2" borderId="1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14" xfId="0" applyNumberFormat="1" applyFill="1" applyBorder="1" applyAlignment="1">
      <alignment/>
    </xf>
    <xf numFmtId="37" fontId="0" fillId="2" borderId="15" xfId="0" applyNumberFormat="1" applyFill="1" applyBorder="1" applyAlignment="1">
      <alignment/>
    </xf>
    <xf numFmtId="37" fontId="2" fillId="2" borderId="16" xfId="0" applyNumberFormat="1" applyFont="1" applyFill="1" applyBorder="1" applyAlignment="1">
      <alignment horizontal="center"/>
    </xf>
    <xf numFmtId="37" fontId="0" fillId="2" borderId="16" xfId="0" applyNumberFormat="1" applyFill="1" applyBorder="1" applyAlignment="1">
      <alignment/>
    </xf>
    <xf numFmtId="37" fontId="0" fillId="2" borderId="17" xfId="0" applyNumberFormat="1" applyFill="1" applyBorder="1" applyAlignment="1">
      <alignment/>
    </xf>
    <xf numFmtId="37" fontId="3" fillId="2" borderId="10" xfId="0" applyNumberFormat="1" applyFont="1" applyFill="1" applyBorder="1" applyAlignment="1">
      <alignment horizontal="centerContinuous"/>
    </xf>
    <xf numFmtId="37" fontId="4" fillId="2" borderId="12" xfId="0" applyNumberFormat="1" applyFont="1" applyFill="1" applyBorder="1" applyAlignment="1">
      <alignment horizontal="centerContinuous"/>
    </xf>
    <xf numFmtId="37" fontId="4" fillId="2" borderId="11" xfId="0" applyNumberFormat="1" applyFont="1" applyFill="1" applyBorder="1" applyAlignment="1">
      <alignment horizontal="centerContinuous"/>
    </xf>
    <xf numFmtId="37" fontId="5" fillId="2" borderId="0" xfId="0" applyNumberFormat="1" applyFont="1" applyFill="1" applyAlignment="1">
      <alignment/>
    </xf>
    <xf numFmtId="37" fontId="3" fillId="2" borderId="13" xfId="0" applyNumberFormat="1" applyFont="1" applyFill="1" applyBorder="1" applyAlignment="1">
      <alignment horizontal="centerContinuous"/>
    </xf>
    <xf numFmtId="37" fontId="4" fillId="2" borderId="14" xfId="0" applyNumberFormat="1" applyFont="1" applyFill="1" applyBorder="1" applyAlignment="1">
      <alignment horizontal="centerContinuous"/>
    </xf>
    <xf numFmtId="37" fontId="4" fillId="2" borderId="0" xfId="0" applyNumberFormat="1" applyFont="1" applyFill="1" applyBorder="1" applyAlignment="1">
      <alignment horizontal="centerContinuous"/>
    </xf>
    <xf numFmtId="37" fontId="5" fillId="2" borderId="15" xfId="0" applyNumberFormat="1" applyFont="1" applyFill="1" applyBorder="1" applyAlignment="1">
      <alignment/>
    </xf>
    <xf numFmtId="37" fontId="5" fillId="2" borderId="16" xfId="0" applyNumberFormat="1" applyFont="1" applyFill="1" applyBorder="1" applyAlignment="1">
      <alignment/>
    </xf>
    <xf numFmtId="37" fontId="5" fillId="2" borderId="17" xfId="0" applyNumberFormat="1" applyFont="1" applyFill="1" applyBorder="1" applyAlignment="1">
      <alignment/>
    </xf>
    <xf numFmtId="37" fontId="5" fillId="2" borderId="13" xfId="0" applyNumberFormat="1" applyFont="1" applyFill="1" applyBorder="1" applyAlignment="1">
      <alignment/>
    </xf>
    <xf numFmtId="37" fontId="6" fillId="2" borderId="11" xfId="0" applyNumberFormat="1" applyFont="1" applyFill="1" applyBorder="1" applyAlignment="1">
      <alignment horizontal="center"/>
    </xf>
    <xf numFmtId="37" fontId="6" fillId="2" borderId="0" xfId="0" applyNumberFormat="1" applyFont="1" applyFill="1" applyBorder="1" applyAlignment="1">
      <alignment horizontal="center"/>
    </xf>
    <xf numFmtId="37" fontId="0" fillId="2" borderId="14" xfId="0" applyNumberFormat="1" applyFont="1" applyFill="1" applyBorder="1" applyAlignment="1">
      <alignment horizontal="center"/>
    </xf>
    <xf numFmtId="37" fontId="6" fillId="2" borderId="0" xfId="0" applyNumberFormat="1" applyFont="1" applyFill="1" applyBorder="1" applyAlignment="1">
      <alignment/>
    </xf>
    <xf numFmtId="37" fontId="7" fillId="2" borderId="14" xfId="0" applyNumberFormat="1" applyFont="1" applyFill="1" applyBorder="1" applyAlignment="1">
      <alignment horizontal="center"/>
    </xf>
    <xf numFmtId="37" fontId="8" fillId="2" borderId="13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14" xfId="0" applyNumberFormat="1" applyFont="1" applyFill="1" applyBorder="1" applyAlignment="1">
      <alignment/>
    </xf>
    <xf numFmtId="37" fontId="6" fillId="2" borderId="13" xfId="0" applyNumberFormat="1" applyFont="1" applyFill="1" applyBorder="1" applyAlignment="1">
      <alignment/>
    </xf>
    <xf numFmtId="37" fontId="5" fillId="2" borderId="0" xfId="0" applyNumberFormat="1" applyFont="1" applyFill="1" applyBorder="1" applyAlignment="1" applyProtection="1">
      <alignment/>
      <protection hidden="1"/>
    </xf>
    <xf numFmtId="37" fontId="0" fillId="0" borderId="0" xfId="0" applyNumberFormat="1" applyFill="1" applyAlignment="1">
      <alignment/>
    </xf>
    <xf numFmtId="37" fontId="10" fillId="2" borderId="0" xfId="0" applyNumberFormat="1" applyFont="1" applyFill="1" applyBorder="1" applyAlignment="1" applyProtection="1">
      <alignment/>
      <protection hidden="1"/>
    </xf>
    <xf numFmtId="37" fontId="4" fillId="2" borderId="0" xfId="0" applyNumberFormat="1" applyFont="1" applyFill="1" applyBorder="1" applyAlignment="1" applyProtection="1">
      <alignment horizontal="right"/>
      <protection hidden="1"/>
    </xf>
    <xf numFmtId="37" fontId="11" fillId="2" borderId="0" xfId="0" applyNumberFormat="1" applyFont="1" applyFill="1" applyBorder="1" applyAlignment="1" applyProtection="1">
      <alignment horizontal="right"/>
      <protection hidden="1"/>
    </xf>
    <xf numFmtId="37" fontId="11" fillId="2" borderId="0" xfId="0" applyNumberFormat="1" applyFont="1" applyFill="1" applyBorder="1" applyAlignment="1" applyProtection="1">
      <alignment/>
      <protection hidden="1"/>
    </xf>
    <xf numFmtId="37" fontId="2" fillId="2" borderId="18" xfId="0" applyNumberFormat="1" applyFont="1" applyFill="1" applyBorder="1" applyAlignment="1">
      <alignment/>
    </xf>
    <xf numFmtId="37" fontId="2" fillId="2" borderId="19" xfId="0" applyNumberFormat="1" applyFont="1" applyFill="1" applyBorder="1" applyAlignment="1">
      <alignment/>
    </xf>
    <xf numFmtId="39" fontId="0" fillId="2" borderId="0" xfId="0" applyNumberFormat="1" applyFont="1" applyFill="1" applyAlignment="1">
      <alignment/>
    </xf>
    <xf numFmtId="37" fontId="0" fillId="2" borderId="20" xfId="0" applyNumberFormat="1" applyFont="1" applyFill="1" applyBorder="1" applyAlignment="1">
      <alignment/>
    </xf>
    <xf numFmtId="37" fontId="2" fillId="2" borderId="20" xfId="0" applyNumberFormat="1" applyFont="1" applyFill="1" applyBorder="1" applyAlignment="1">
      <alignment/>
    </xf>
    <xf numFmtId="37" fontId="12" fillId="2" borderId="13" xfId="0" applyNumberFormat="1" applyFont="1" applyFill="1" applyBorder="1" applyAlignment="1">
      <alignment/>
    </xf>
    <xf numFmtId="37" fontId="0" fillId="2" borderId="14" xfId="0" applyNumberFormat="1" applyFont="1" applyFill="1" applyBorder="1" applyAlignment="1">
      <alignment horizontal="right"/>
    </xf>
    <xf numFmtId="37" fontId="13" fillId="2" borderId="0" xfId="0" applyNumberFormat="1" applyFont="1" applyFill="1" applyAlignment="1">
      <alignment/>
    </xf>
    <xf numFmtId="37" fontId="8" fillId="2" borderId="21" xfId="0" applyNumberFormat="1" applyFont="1" applyFill="1" applyBorder="1" applyAlignment="1">
      <alignment/>
    </xf>
    <xf numFmtId="37" fontId="11" fillId="2" borderId="22" xfId="0" applyNumberFormat="1" applyFont="1" applyFill="1" applyBorder="1" applyAlignment="1" applyProtection="1">
      <alignment/>
      <protection hidden="1"/>
    </xf>
    <xf numFmtId="37" fontId="11" fillId="2" borderId="23" xfId="0" applyNumberFormat="1" applyFont="1" applyFill="1" applyBorder="1" applyAlignment="1" applyProtection="1">
      <alignment/>
      <protection hidden="1"/>
    </xf>
    <xf numFmtId="37" fontId="2" fillId="2" borderId="24" xfId="0" applyNumberFormat="1" applyFont="1" applyFill="1" applyBorder="1" applyAlignment="1">
      <alignment/>
    </xf>
    <xf numFmtId="37" fontId="5" fillId="2" borderId="25" xfId="0" applyNumberFormat="1" applyFont="1" applyFill="1" applyBorder="1" applyAlignment="1">
      <alignment/>
    </xf>
    <xf numFmtId="37" fontId="5" fillId="2" borderId="26" xfId="0" applyNumberFormat="1" applyFont="1" applyFill="1" applyBorder="1" applyAlignment="1">
      <alignment/>
    </xf>
    <xf numFmtId="37" fontId="4" fillId="2" borderId="16" xfId="0" applyNumberFormat="1" applyFont="1" applyFill="1" applyBorder="1" applyAlignment="1">
      <alignment horizontal="centerContinuous"/>
    </xf>
    <xf numFmtId="37" fontId="15" fillId="2" borderId="0" xfId="0" applyNumberFormat="1" applyFont="1" applyFill="1" applyBorder="1" applyAlignment="1">
      <alignment/>
    </xf>
    <xf numFmtId="37" fontId="14" fillId="2" borderId="0" xfId="0" applyNumberFormat="1" applyFont="1" applyFill="1" applyBorder="1" applyAlignment="1">
      <alignment/>
    </xf>
    <xf numFmtId="37" fontId="15" fillId="2" borderId="14" xfId="0" applyNumberFormat="1" applyFont="1" applyFill="1" applyBorder="1" applyAlignment="1">
      <alignment/>
    </xf>
    <xf numFmtId="37" fontId="5" fillId="2" borderId="14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15" fillId="2" borderId="16" xfId="0" applyNumberFormat="1" applyFont="1" applyFill="1" applyBorder="1" applyAlignment="1">
      <alignment/>
    </xf>
    <xf numFmtId="37" fontId="15" fillId="2" borderId="17" xfId="0" applyNumberFormat="1" applyFont="1" applyFill="1" applyBorder="1" applyAlignment="1">
      <alignment/>
    </xf>
    <xf numFmtId="37" fontId="0" fillId="25" borderId="0" xfId="0" applyNumberFormat="1" applyFill="1" applyAlignment="1">
      <alignment/>
    </xf>
    <xf numFmtId="37" fontId="9" fillId="25" borderId="27" xfId="0" applyNumberFormat="1" applyFont="1" applyFill="1" applyBorder="1" applyAlignment="1">
      <alignment/>
    </xf>
    <xf numFmtId="37" fontId="11" fillId="25" borderId="25" xfId="0" applyNumberFormat="1" applyFont="1" applyFill="1" applyBorder="1" applyAlignment="1" applyProtection="1">
      <alignment/>
      <protection hidden="1"/>
    </xf>
    <xf numFmtId="37" fontId="0" fillId="2" borderId="21" xfId="0" applyNumberFormat="1" applyFill="1" applyBorder="1" applyAlignment="1">
      <alignment/>
    </xf>
    <xf numFmtId="49" fontId="10" fillId="2" borderId="0" xfId="0" applyNumberFormat="1" applyFont="1" applyFill="1" applyBorder="1" applyAlignment="1" applyProtection="1">
      <alignment horizontal="center"/>
      <protection hidden="1"/>
    </xf>
    <xf numFmtId="37" fontId="10" fillId="2" borderId="13" xfId="0" applyNumberFormat="1" applyFont="1" applyFill="1" applyBorder="1" applyAlignment="1">
      <alignment/>
    </xf>
    <xf numFmtId="37" fontId="16" fillId="2" borderId="10" xfId="0" applyNumberFormat="1" applyFont="1" applyFill="1" applyBorder="1" applyAlignment="1">
      <alignment/>
    </xf>
    <xf numFmtId="37" fontId="11" fillId="2" borderId="0" xfId="0" applyNumberFormat="1" applyFont="1" applyFill="1" applyBorder="1" applyAlignment="1">
      <alignment/>
    </xf>
    <xf numFmtId="37" fontId="5" fillId="2" borderId="11" xfId="0" applyNumberFormat="1" applyFont="1" applyFill="1" applyBorder="1" applyAlignment="1">
      <alignment/>
    </xf>
    <xf numFmtId="37" fontId="5" fillId="2" borderId="12" xfId="0" applyNumberFormat="1" applyFont="1" applyFill="1" applyBorder="1" applyAlignment="1">
      <alignment/>
    </xf>
    <xf numFmtId="37" fontId="0" fillId="2" borderId="12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0" fontId="6" fillId="25" borderId="28" xfId="0" applyNumberFormat="1" applyFont="1" applyFill="1" applyBorder="1" applyAlignment="1">
      <alignment horizontal="center"/>
    </xf>
    <xf numFmtId="16" fontId="6" fillId="25" borderId="28" xfId="0" applyNumberFormat="1" applyFont="1" applyFill="1" applyBorder="1" applyAlignment="1" quotePrefix="1">
      <alignment horizontal="center"/>
    </xf>
    <xf numFmtId="37" fontId="6" fillId="25" borderId="28" xfId="0" applyNumberFormat="1" applyFont="1" applyFill="1" applyBorder="1" applyAlignment="1">
      <alignment horizontal="center"/>
    </xf>
    <xf numFmtId="37" fontId="5" fillId="25" borderId="28" xfId="0" applyNumberFormat="1" applyFont="1" applyFill="1" applyBorder="1" applyAlignment="1">
      <alignment/>
    </xf>
    <xf numFmtId="37" fontId="5" fillId="25" borderId="28" xfId="0" applyNumberFormat="1" applyFont="1" applyFill="1" applyBorder="1" applyAlignment="1" applyProtection="1">
      <alignment/>
      <protection hidden="1"/>
    </xf>
    <xf numFmtId="37" fontId="10" fillId="25" borderId="29" xfId="0" applyNumberFormat="1" applyFont="1" applyFill="1" applyBorder="1" applyAlignment="1" applyProtection="1">
      <alignment/>
      <protection hidden="1"/>
    </xf>
    <xf numFmtId="38" fontId="5" fillId="25" borderId="28" xfId="0" applyNumberFormat="1" applyFont="1" applyFill="1" applyBorder="1" applyAlignment="1" applyProtection="1">
      <alignment/>
      <protection hidden="1"/>
    </xf>
    <xf numFmtId="37" fontId="5" fillId="25" borderId="30" xfId="0" applyNumberFormat="1" applyFont="1" applyFill="1" applyBorder="1" applyAlignment="1" applyProtection="1">
      <alignment/>
      <protection hidden="1"/>
    </xf>
    <xf numFmtId="37" fontId="11" fillId="25" borderId="31" xfId="0" applyNumberFormat="1" applyFont="1" applyFill="1" applyBorder="1" applyAlignment="1" applyProtection="1">
      <alignment/>
      <protection hidden="1"/>
    </xf>
    <xf numFmtId="37" fontId="11" fillId="25" borderId="32" xfId="0" applyNumberFormat="1" applyFont="1" applyFill="1" applyBorder="1" applyAlignment="1" applyProtection="1">
      <alignment/>
      <protection hidden="1"/>
    </xf>
    <xf numFmtId="39" fontId="5" fillId="25" borderId="28" xfId="0" applyNumberFormat="1" applyFont="1" applyFill="1" applyBorder="1" applyAlignment="1" applyProtection="1">
      <alignment/>
      <protection hidden="1"/>
    </xf>
    <xf numFmtId="37" fontId="11" fillId="25" borderId="28" xfId="0" applyNumberFormat="1" applyFont="1" applyFill="1" applyBorder="1" applyAlignment="1" applyProtection="1">
      <alignment/>
      <protection hidden="1"/>
    </xf>
    <xf numFmtId="37" fontId="11" fillId="25" borderId="33" xfId="0" applyNumberFormat="1" applyFont="1" applyFill="1" applyBorder="1" applyAlignment="1" applyProtection="1">
      <alignment/>
      <protection hidden="1"/>
    </xf>
    <xf numFmtId="0" fontId="6" fillId="25" borderId="34" xfId="0" applyNumberFormat="1" applyFont="1" applyFill="1" applyBorder="1" applyAlignment="1">
      <alignment horizontal="center"/>
    </xf>
    <xf numFmtId="16" fontId="6" fillId="25" borderId="34" xfId="0" applyNumberFormat="1" applyFont="1" applyFill="1" applyBorder="1" applyAlignment="1" quotePrefix="1">
      <alignment horizontal="center"/>
    </xf>
    <xf numFmtId="37" fontId="6" fillId="25" borderId="34" xfId="0" applyNumberFormat="1" applyFont="1" applyFill="1" applyBorder="1" applyAlignment="1">
      <alignment horizontal="center"/>
    </xf>
    <xf numFmtId="37" fontId="5" fillId="25" borderId="34" xfId="0" applyNumberFormat="1" applyFont="1" applyFill="1" applyBorder="1" applyAlignment="1">
      <alignment/>
    </xf>
    <xf numFmtId="37" fontId="5" fillId="25" borderId="34" xfId="0" applyNumberFormat="1" applyFont="1" applyFill="1" applyBorder="1" applyAlignment="1" applyProtection="1">
      <alignment/>
      <protection hidden="1"/>
    </xf>
    <xf numFmtId="37" fontId="10" fillId="25" borderId="29" xfId="0" applyNumberFormat="1" applyFont="1" applyFill="1" applyBorder="1" applyAlignment="1" applyProtection="1">
      <alignment/>
      <protection hidden="1"/>
    </xf>
    <xf numFmtId="38" fontId="5" fillId="25" borderId="34" xfId="0" applyNumberFormat="1" applyFont="1" applyFill="1" applyBorder="1" applyAlignment="1" applyProtection="1">
      <alignment/>
      <protection hidden="1"/>
    </xf>
    <xf numFmtId="37" fontId="5" fillId="25" borderId="35" xfId="0" applyNumberFormat="1" applyFont="1" applyFill="1" applyBorder="1" applyAlignment="1" applyProtection="1">
      <alignment/>
      <protection hidden="1"/>
    </xf>
    <xf numFmtId="37" fontId="11" fillId="25" borderId="31" xfId="0" applyNumberFormat="1" applyFont="1" applyFill="1" applyBorder="1" applyAlignment="1" applyProtection="1">
      <alignment/>
      <protection hidden="1"/>
    </xf>
    <xf numFmtId="37" fontId="11" fillId="25" borderId="36" xfId="0" applyNumberFormat="1" applyFont="1" applyFill="1" applyBorder="1" applyAlignment="1" applyProtection="1">
      <alignment/>
      <protection hidden="1"/>
    </xf>
    <xf numFmtId="39" fontId="5" fillId="25" borderId="34" xfId="0" applyNumberFormat="1" applyFont="1" applyFill="1" applyBorder="1" applyAlignment="1" applyProtection="1">
      <alignment/>
      <protection hidden="1"/>
    </xf>
    <xf numFmtId="37" fontId="11" fillId="25" borderId="34" xfId="0" applyNumberFormat="1" applyFont="1" applyFill="1" applyBorder="1" applyAlignment="1" applyProtection="1">
      <alignment/>
      <protection hidden="1"/>
    </xf>
    <xf numFmtId="37" fontId="11" fillId="25" borderId="33" xfId="0" applyNumberFormat="1" applyFont="1" applyFill="1" applyBorder="1" applyAlignment="1" applyProtection="1">
      <alignment/>
      <protection hidden="1"/>
    </xf>
    <xf numFmtId="37" fontId="33" fillId="2" borderId="0" xfId="0" applyNumberFormat="1" applyFont="1" applyFill="1" applyBorder="1" applyAlignment="1">
      <alignment/>
    </xf>
    <xf numFmtId="49" fontId="33" fillId="2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showOutlineSymbols="0" zoomScale="75" zoomScaleNormal="75" zoomScaleSheetLayoutView="75" zoomScalePageLayoutView="0" workbookViewId="0" topLeftCell="A1">
      <selection activeCell="A70" sqref="A70"/>
    </sheetView>
  </sheetViews>
  <sheetFormatPr defaultColWidth="11.4453125" defaultRowHeight="15"/>
  <cols>
    <col min="1" max="1" width="39.10546875" style="0" customWidth="1"/>
    <col min="2" max="2" width="16.77734375" style="0" customWidth="1"/>
    <col min="3" max="3" width="2.99609375" style="0" customWidth="1"/>
    <col min="4" max="4" width="17.3359375" style="0" customWidth="1"/>
    <col min="5" max="5" width="1.4375" style="5" customWidth="1"/>
    <col min="6" max="6" width="18.3359375" style="0" customWidth="1"/>
    <col min="7" max="7" width="17.10546875" style="0" hidden="1" customWidth="1"/>
    <col min="8" max="8" width="16.99609375" style="0" hidden="1" customWidth="1"/>
  </cols>
  <sheetData>
    <row r="1" spans="1:7" ht="15">
      <c r="A1" s="1"/>
      <c r="B1" s="2"/>
      <c r="C1" s="2"/>
      <c r="D1" s="2"/>
      <c r="E1" s="2"/>
      <c r="F1" s="2"/>
      <c r="G1" s="3"/>
    </row>
    <row r="2" spans="1:7" ht="15">
      <c r="A2" s="4"/>
      <c r="B2" s="5"/>
      <c r="C2" s="5"/>
      <c r="D2" s="5"/>
      <c r="F2" s="5"/>
      <c r="G2" s="6"/>
    </row>
    <row r="3" spans="1:7" ht="15">
      <c r="A3" s="4"/>
      <c r="B3" s="5"/>
      <c r="C3" s="5"/>
      <c r="D3" s="5"/>
      <c r="F3" s="5"/>
      <c r="G3" s="6"/>
    </row>
    <row r="4" spans="1:7" ht="15">
      <c r="A4" s="4"/>
      <c r="B4" s="5"/>
      <c r="C4" s="5"/>
      <c r="D4" s="5"/>
      <c r="F4" s="5"/>
      <c r="G4" s="6"/>
    </row>
    <row r="5" spans="1:7" ht="15">
      <c r="A5" s="4"/>
      <c r="B5" s="5"/>
      <c r="C5" s="5"/>
      <c r="D5" s="5"/>
      <c r="F5" s="5"/>
      <c r="G5" s="6"/>
    </row>
    <row r="6" spans="1:7" ht="18.75">
      <c r="A6" s="97" t="s">
        <v>55</v>
      </c>
      <c r="B6" s="5"/>
      <c r="C6" s="5"/>
      <c r="D6" s="5"/>
      <c r="F6" s="5"/>
      <c r="G6" s="6"/>
    </row>
    <row r="7" spans="1:7" ht="18.75">
      <c r="A7" s="98" t="s">
        <v>56</v>
      </c>
      <c r="B7" s="5"/>
      <c r="C7" s="5"/>
      <c r="D7" s="5"/>
      <c r="F7" s="5"/>
      <c r="G7" s="6"/>
    </row>
    <row r="8" spans="1:7" ht="15">
      <c r="A8" s="4"/>
      <c r="B8" s="5"/>
      <c r="C8" s="5"/>
      <c r="D8" s="5"/>
      <c r="F8" s="5"/>
      <c r="G8" s="6"/>
    </row>
    <row r="9" spans="1:7" ht="15">
      <c r="A9" s="4"/>
      <c r="B9" s="5"/>
      <c r="C9" s="5"/>
      <c r="D9" s="5"/>
      <c r="F9" s="5"/>
      <c r="G9" s="6"/>
    </row>
    <row r="10" spans="1:7" ht="15.75">
      <c r="A10" s="7"/>
      <c r="B10" s="8"/>
      <c r="C10" s="9"/>
      <c r="D10" s="8"/>
      <c r="E10" s="9"/>
      <c r="F10" s="8"/>
      <c r="G10" s="10"/>
    </row>
    <row r="11" spans="1:8" s="14" customFormat="1" ht="20.25">
      <c r="A11" s="11" t="s">
        <v>0</v>
      </c>
      <c r="B11" s="12"/>
      <c r="C11" s="13"/>
      <c r="D11" s="12"/>
      <c r="E11" s="13"/>
      <c r="F11" s="12"/>
      <c r="G11" s="3"/>
      <c r="H11"/>
    </row>
    <row r="12" spans="1:8" s="14" customFormat="1" ht="20.25">
      <c r="A12" s="15" t="s">
        <v>1</v>
      </c>
      <c r="B12" s="16"/>
      <c r="C12" s="17"/>
      <c r="D12" s="16"/>
      <c r="E12" s="17"/>
      <c r="F12" s="16"/>
      <c r="G12" s="6"/>
      <c r="H12"/>
    </row>
    <row r="13" spans="1:8" s="14" customFormat="1" ht="20.25">
      <c r="A13" s="15" t="s">
        <v>50</v>
      </c>
      <c r="B13" s="16"/>
      <c r="C13" s="17"/>
      <c r="D13" s="16"/>
      <c r="E13" s="17"/>
      <c r="F13" s="16"/>
      <c r="G13" s="6"/>
      <c r="H13"/>
    </row>
    <row r="14" spans="1:8" s="14" customFormat="1" ht="17.25">
      <c r="A14" s="18" t="s">
        <v>2</v>
      </c>
      <c r="B14" s="19"/>
      <c r="C14" s="19"/>
      <c r="D14" s="19"/>
      <c r="E14" s="19"/>
      <c r="F14" s="20"/>
      <c r="G14" s="10"/>
      <c r="H14"/>
    </row>
    <row r="15" spans="1:8" s="14" customFormat="1" ht="17.25">
      <c r="A15" s="21"/>
      <c r="B15" s="71">
        <v>2010</v>
      </c>
      <c r="C15" s="22"/>
      <c r="D15" s="84">
        <v>2011</v>
      </c>
      <c r="E15" s="23"/>
      <c r="F15" s="84">
        <v>2011</v>
      </c>
      <c r="G15" s="24" t="s">
        <v>3</v>
      </c>
      <c r="H15"/>
    </row>
    <row r="16" spans="1:8" s="14" customFormat="1" ht="17.25">
      <c r="A16" s="21"/>
      <c r="B16" s="72" t="s">
        <v>53</v>
      </c>
      <c r="C16" s="25"/>
      <c r="D16" s="85" t="s">
        <v>49</v>
      </c>
      <c r="E16" s="25"/>
      <c r="F16" s="85" t="s">
        <v>51</v>
      </c>
      <c r="G16" s="26" t="s">
        <v>52</v>
      </c>
      <c r="H16"/>
    </row>
    <row r="17" spans="1:8" s="14" customFormat="1" ht="17.25">
      <c r="A17" s="21"/>
      <c r="B17" s="73" t="s">
        <v>4</v>
      </c>
      <c r="C17" s="25"/>
      <c r="D17" s="86" t="s">
        <v>4</v>
      </c>
      <c r="E17" s="25"/>
      <c r="F17" s="86" t="s">
        <v>4</v>
      </c>
      <c r="G17" s="24" t="s">
        <v>4</v>
      </c>
      <c r="H17"/>
    </row>
    <row r="18" spans="1:8" s="14" customFormat="1" ht="17.25">
      <c r="A18" s="27" t="s">
        <v>5</v>
      </c>
      <c r="B18" s="74"/>
      <c r="C18" s="28"/>
      <c r="D18" s="87"/>
      <c r="E18" s="28"/>
      <c r="F18" s="87"/>
      <c r="G18" s="29"/>
      <c r="H18"/>
    </row>
    <row r="19" spans="1:8" s="14" customFormat="1" ht="17.25">
      <c r="A19" s="30" t="s">
        <v>6</v>
      </c>
      <c r="B19" s="74"/>
      <c r="C19" s="28"/>
      <c r="D19" s="87"/>
      <c r="E19" s="28"/>
      <c r="F19" s="87"/>
      <c r="G19" s="29"/>
      <c r="H19"/>
    </row>
    <row r="20" spans="1:8" s="14" customFormat="1" ht="17.25">
      <c r="A20" s="21" t="s">
        <v>7</v>
      </c>
      <c r="B20" s="75">
        <f>50312780-58949</f>
        <v>50253831</v>
      </c>
      <c r="C20" s="31"/>
      <c r="D20" s="88">
        <f>47025348-22165</f>
        <v>47003183</v>
      </c>
      <c r="E20" s="31"/>
      <c r="F20" s="88">
        <f>47933309-22684</f>
        <v>47910625</v>
      </c>
      <c r="G20" s="29">
        <f>F20-D20</f>
        <v>907442</v>
      </c>
      <c r="H20"/>
    </row>
    <row r="21" spans="1:8" s="14" customFormat="1" ht="17.25">
      <c r="A21" s="21" t="s">
        <v>8</v>
      </c>
      <c r="B21" s="75">
        <f>61962+25616059+144924620+13130564+515-50312780+58949</f>
        <v>133479889</v>
      </c>
      <c r="C21" s="31"/>
      <c r="D21" s="88">
        <f>74270+12766640+215270418+13345500+466-47025348+22165</f>
        <v>194454111</v>
      </c>
      <c r="E21" s="31"/>
      <c r="F21" s="88">
        <f>77155+13570457+205836719+13395211+2291-47933309+22684</f>
        <v>184971208</v>
      </c>
      <c r="G21" s="29">
        <f>F21-D21</f>
        <v>-9482903</v>
      </c>
      <c r="H21" s="32"/>
    </row>
    <row r="22" spans="1:8" s="14" customFormat="1" ht="17.25">
      <c r="A22" s="21" t="s">
        <v>42</v>
      </c>
      <c r="B22" s="75">
        <v>29198081</v>
      </c>
      <c r="C22" s="31"/>
      <c r="D22" s="88">
        <v>29096030</v>
      </c>
      <c r="E22" s="31"/>
      <c r="F22" s="88">
        <v>29096030</v>
      </c>
      <c r="G22" s="29">
        <f>F22-D22</f>
        <v>0</v>
      </c>
      <c r="H22" s="59"/>
    </row>
    <row r="23" spans="1:8" s="14" customFormat="1" ht="17.25">
      <c r="A23" s="30" t="s">
        <v>9</v>
      </c>
      <c r="B23" s="76">
        <f>+B20+B21+B22</f>
        <v>212931801</v>
      </c>
      <c r="C23" s="33"/>
      <c r="D23" s="89">
        <f>+D20+D21+D22</f>
        <v>270553324</v>
      </c>
      <c r="E23" s="33"/>
      <c r="F23" s="89">
        <f>+F20+F21+F22</f>
        <v>261977863</v>
      </c>
      <c r="G23" s="60">
        <f>+G20+G21+G22</f>
        <v>-8575461</v>
      </c>
      <c r="H23"/>
    </row>
    <row r="24" spans="1:8" s="14" customFormat="1" ht="17.25">
      <c r="A24" s="21"/>
      <c r="B24" s="75"/>
      <c r="C24" s="31"/>
      <c r="D24" s="88"/>
      <c r="E24" s="31"/>
      <c r="F24" s="88"/>
      <c r="G24" s="29"/>
      <c r="H24"/>
    </row>
    <row r="25" spans="1:8" s="14" customFormat="1" ht="17.25">
      <c r="A25" s="30" t="s">
        <v>10</v>
      </c>
      <c r="B25" s="75"/>
      <c r="C25" s="31"/>
      <c r="D25" s="88"/>
      <c r="E25" s="31"/>
      <c r="F25" s="88"/>
      <c r="G25" s="29"/>
      <c r="H25"/>
    </row>
    <row r="26" spans="1:8" s="14" customFormat="1" ht="17.25">
      <c r="A26" s="21" t="s">
        <v>11</v>
      </c>
      <c r="B26" s="75" t="s">
        <v>12</v>
      </c>
      <c r="C26" s="31"/>
      <c r="D26" s="88" t="s">
        <v>12</v>
      </c>
      <c r="E26" s="31"/>
      <c r="F26" s="88" t="s">
        <v>12</v>
      </c>
      <c r="G26" s="29"/>
      <c r="H26"/>
    </row>
    <row r="27" spans="1:8" s="14" customFormat="1" ht="17.25">
      <c r="A27" s="21" t="s">
        <v>44</v>
      </c>
      <c r="B27" s="75">
        <f>666+87148863</f>
        <v>87149529</v>
      </c>
      <c r="C27" s="31"/>
      <c r="D27" s="88">
        <f>93112426</f>
        <v>93112426</v>
      </c>
      <c r="E27" s="31"/>
      <c r="F27" s="88">
        <f>93112426</f>
        <v>93112426</v>
      </c>
      <c r="G27" s="29">
        <f aca="true" t="shared" si="0" ref="G27:G33">F27-D27</f>
        <v>0</v>
      </c>
      <c r="H27"/>
    </row>
    <row r="28" spans="1:8" s="14" customFormat="1" ht="17.25" hidden="1">
      <c r="A28" s="21" t="s">
        <v>13</v>
      </c>
      <c r="B28" s="75">
        <f>0</f>
        <v>0</v>
      </c>
      <c r="C28" s="31"/>
      <c r="D28" s="88">
        <f>0</f>
        <v>0</v>
      </c>
      <c r="E28" s="31"/>
      <c r="F28" s="88">
        <f>0</f>
        <v>0</v>
      </c>
      <c r="G28" s="29">
        <f t="shared" si="0"/>
        <v>0</v>
      </c>
      <c r="H28"/>
    </row>
    <row r="29" spans="1:8" s="14" customFormat="1" ht="17.25" hidden="1">
      <c r="A29" s="21" t="s">
        <v>14</v>
      </c>
      <c r="B29" s="75">
        <v>0</v>
      </c>
      <c r="C29" s="31"/>
      <c r="D29" s="88">
        <v>0</v>
      </c>
      <c r="E29" s="31"/>
      <c r="F29" s="88">
        <v>0</v>
      </c>
      <c r="G29" s="29">
        <f t="shared" si="0"/>
        <v>0</v>
      </c>
      <c r="H29"/>
    </row>
    <row r="30" spans="1:8" s="14" customFormat="1" ht="17.25">
      <c r="A30" s="21" t="s">
        <v>47</v>
      </c>
      <c r="B30" s="77">
        <f>527593+1+9212137</f>
        <v>9739731</v>
      </c>
      <c r="C30" s="63"/>
      <c r="D30" s="90">
        <f>11951761+1798202</f>
        <v>13749963</v>
      </c>
      <c r="E30" s="31"/>
      <c r="F30" s="90">
        <f>11951769+1458361</f>
        <v>13410130</v>
      </c>
      <c r="G30" s="29">
        <f t="shared" si="0"/>
        <v>-339833</v>
      </c>
      <c r="H30"/>
    </row>
    <row r="31" spans="1:8" s="14" customFormat="1" ht="17.25">
      <c r="A31" s="21" t="s">
        <v>15</v>
      </c>
      <c r="B31" s="75">
        <f>8584826+9053000</f>
        <v>17637826</v>
      </c>
      <c r="C31" s="34"/>
      <c r="D31" s="88">
        <v>0</v>
      </c>
      <c r="E31" s="35"/>
      <c r="F31" s="88">
        <v>0</v>
      </c>
      <c r="G31" s="29">
        <f t="shared" si="0"/>
        <v>0</v>
      </c>
      <c r="H31"/>
    </row>
    <row r="32" spans="1:8" s="14" customFormat="1" ht="17.25">
      <c r="A32" s="21" t="s">
        <v>16</v>
      </c>
      <c r="B32" s="75">
        <v>698</v>
      </c>
      <c r="C32" s="31"/>
      <c r="D32" s="88">
        <v>0</v>
      </c>
      <c r="E32" s="31"/>
      <c r="F32" s="88">
        <v>4517</v>
      </c>
      <c r="G32" s="29">
        <f t="shared" si="0"/>
        <v>4517</v>
      </c>
      <c r="H32"/>
    </row>
    <row r="33" spans="1:8" s="14" customFormat="1" ht="17.25">
      <c r="A33" s="21" t="s">
        <v>17</v>
      </c>
      <c r="B33" s="78">
        <f>93525+4138110-45821+3694236+6761117+17624124-9053000</f>
        <v>23212291</v>
      </c>
      <c r="C33" s="31"/>
      <c r="D33" s="91">
        <f>78414+4182062+3576318-2499+4000070+10420794</f>
        <v>22255159</v>
      </c>
      <c r="E33" s="31"/>
      <c r="F33" s="91">
        <f>83169+4182062+3544930-2499+4292878+10234516</f>
        <v>22335056</v>
      </c>
      <c r="G33" s="29">
        <f t="shared" si="0"/>
        <v>79897</v>
      </c>
      <c r="H33"/>
    </row>
    <row r="34" spans="1:8" s="14" customFormat="1" ht="17.25">
      <c r="A34" s="30" t="s">
        <v>18</v>
      </c>
      <c r="B34" s="79">
        <f>SUM(B27:B33)</f>
        <v>137740075</v>
      </c>
      <c r="C34" s="36"/>
      <c r="D34" s="92">
        <f>SUM(D27:D33)</f>
        <v>129117548</v>
      </c>
      <c r="E34" s="36"/>
      <c r="F34" s="92">
        <f>SUM(F27:F33)</f>
        <v>128862129</v>
      </c>
      <c r="G34" s="37">
        <f>SUM(G27:G33)</f>
        <v>-255419</v>
      </c>
      <c r="H34"/>
    </row>
    <row r="35" spans="1:8" s="14" customFormat="1" ht="18" thickBot="1">
      <c r="A35" s="27" t="s">
        <v>19</v>
      </c>
      <c r="B35" s="80">
        <f>+B34+B23</f>
        <v>350671876</v>
      </c>
      <c r="C35" s="36"/>
      <c r="D35" s="93">
        <f>+D34+D23</f>
        <v>399670872</v>
      </c>
      <c r="E35" s="36"/>
      <c r="F35" s="93">
        <f>+F34+F23</f>
        <v>390839992</v>
      </c>
      <c r="G35" s="38">
        <f>F35-D35</f>
        <v>-8830880</v>
      </c>
      <c r="H35"/>
    </row>
    <row r="36" spans="1:8" s="14" customFormat="1" ht="18" thickTop="1">
      <c r="A36" s="21"/>
      <c r="B36" s="75"/>
      <c r="C36" s="31"/>
      <c r="D36" s="88"/>
      <c r="E36" s="31"/>
      <c r="F36" s="88"/>
      <c r="G36" s="29"/>
      <c r="H36"/>
    </row>
    <row r="37" spans="1:8" s="14" customFormat="1" ht="17.25">
      <c r="A37" s="27" t="s">
        <v>20</v>
      </c>
      <c r="B37" s="75"/>
      <c r="C37" s="31"/>
      <c r="D37" s="88"/>
      <c r="E37" s="31"/>
      <c r="F37" s="88"/>
      <c r="G37" s="29"/>
      <c r="H37"/>
    </row>
    <row r="38" spans="1:8" s="14" customFormat="1" ht="17.25">
      <c r="A38" s="30" t="s">
        <v>21</v>
      </c>
      <c r="B38" s="81"/>
      <c r="C38" s="31"/>
      <c r="D38" s="94"/>
      <c r="E38" s="31"/>
      <c r="F38" s="94"/>
      <c r="G38" s="29"/>
      <c r="H38"/>
    </row>
    <row r="39" spans="1:8" s="14" customFormat="1" ht="17.25">
      <c r="A39" s="21" t="s">
        <v>22</v>
      </c>
      <c r="B39" s="75">
        <f>45447465+2076666</f>
        <v>47524131</v>
      </c>
      <c r="C39" s="31"/>
      <c r="D39" s="88">
        <f>48411218+2273262</f>
        <v>50684480</v>
      </c>
      <c r="E39" s="31"/>
      <c r="F39" s="88">
        <f>50162416+2278701</f>
        <v>52441117</v>
      </c>
      <c r="G39" s="29">
        <f>F39-D39</f>
        <v>1756637</v>
      </c>
      <c r="H39" s="32"/>
    </row>
    <row r="40" spans="1:8" s="14" customFormat="1" ht="17.25">
      <c r="A40" s="21" t="s">
        <v>23</v>
      </c>
      <c r="B40" s="81"/>
      <c r="C40" s="31"/>
      <c r="D40" s="94"/>
      <c r="E40" s="31"/>
      <c r="F40" s="94"/>
      <c r="G40" s="29"/>
      <c r="H40"/>
    </row>
    <row r="41" spans="1:8" s="14" customFormat="1" ht="17.25">
      <c r="A41" s="21" t="s">
        <v>24</v>
      </c>
      <c r="B41" s="75">
        <f>30145701+61622+174944+224+1813178</f>
        <v>32195669</v>
      </c>
      <c r="C41" s="31"/>
      <c r="D41" s="88">
        <f>31555427+30955+569193+232+16019297</f>
        <v>48175104</v>
      </c>
      <c r="E41" s="31"/>
      <c r="F41" s="88">
        <f>19397103+31504+656095+232+16122713</f>
        <v>36207647</v>
      </c>
      <c r="G41" s="29">
        <f>F41-D41</f>
        <v>-11967457</v>
      </c>
      <c r="H41" s="39">
        <f>191677439.39-948252.24-12807.05-1855418.58-507.37-387821.06-11834.34-20812.59-33.55-1329.57-50360.89-6196.15-1199.85-251.06-250043.58-241523.23-0.01-74.98-64109.16-35444-224410.19</f>
        <v>187565009.93999997</v>
      </c>
    </row>
    <row r="42" spans="1:8" s="14" customFormat="1" ht="17.25">
      <c r="A42" s="21" t="s">
        <v>25</v>
      </c>
      <c r="B42" s="75">
        <f>55666779+8650823+6714</f>
        <v>64324316</v>
      </c>
      <c r="C42" s="31"/>
      <c r="D42" s="88">
        <f>55666779+17223211+6714</f>
        <v>72896704</v>
      </c>
      <c r="E42" s="31"/>
      <c r="F42" s="88">
        <f>55666779+17223211+6714</f>
        <v>72896704</v>
      </c>
      <c r="G42" s="29">
        <f>F42-D42</f>
        <v>0</v>
      </c>
      <c r="H42" s="39">
        <f>+H41*85.958</f>
        <v>16122713124.422518</v>
      </c>
    </row>
    <row r="43" spans="1:8" s="14" customFormat="1" ht="17.25">
      <c r="A43" s="21" t="s">
        <v>26</v>
      </c>
      <c r="B43" s="75">
        <f>61362826-5272000</f>
        <v>56090826</v>
      </c>
      <c r="C43" s="31"/>
      <c r="D43" s="88">
        <f>51019399-6195000</f>
        <v>44824399</v>
      </c>
      <c r="E43" s="31"/>
      <c r="F43" s="88">
        <f>52247503-7819000</f>
        <v>44428503</v>
      </c>
      <c r="G43" s="29">
        <f>F43-D43</f>
        <v>-395896</v>
      </c>
      <c r="H43" s="32"/>
    </row>
    <row r="44" spans="1:8" s="14" customFormat="1" ht="17.25">
      <c r="A44" s="21" t="s">
        <v>27</v>
      </c>
      <c r="B44" s="75">
        <f>163687095-61622-95328800-174944-224-1813178-8650823-6714-55666779</f>
        <v>1984011</v>
      </c>
      <c r="C44" s="31"/>
      <c r="D44" s="88">
        <f>212799165-30955-121401390-569193-232-16019297-55666779-17223211-6714</f>
        <v>1881394</v>
      </c>
      <c r="E44" s="31"/>
      <c r="F44" s="88">
        <f>213054819-31504-121767396-656095-232-16122713-55666779-17223211-6714</f>
        <v>1580175</v>
      </c>
      <c r="G44" s="40">
        <f>F44-D44</f>
        <v>-301219</v>
      </c>
      <c r="H44" s="39"/>
    </row>
    <row r="45" spans="1:8" s="14" customFormat="1" ht="17.25">
      <c r="A45" s="30" t="s">
        <v>28</v>
      </c>
      <c r="B45" s="79">
        <f>SUM(B39:B44)</f>
        <v>202118953</v>
      </c>
      <c r="C45" s="36"/>
      <c r="D45" s="92">
        <f>SUM(D39:D44)</f>
        <v>218462081</v>
      </c>
      <c r="E45" s="36"/>
      <c r="F45" s="92">
        <f>SUM(F39:F44)</f>
        <v>207554146</v>
      </c>
      <c r="G45" s="41">
        <f>SUM(G39:G44)</f>
        <v>-10907935</v>
      </c>
      <c r="H45"/>
    </row>
    <row r="46" spans="1:8" s="14" customFormat="1" ht="17.25">
      <c r="A46" s="42"/>
      <c r="B46" s="75"/>
      <c r="C46" s="31"/>
      <c r="D46" s="88"/>
      <c r="E46" s="31"/>
      <c r="F46" s="88"/>
      <c r="G46" s="29"/>
      <c r="H46"/>
    </row>
    <row r="47" spans="1:8" s="14" customFormat="1" ht="17.25">
      <c r="A47" s="30" t="s">
        <v>29</v>
      </c>
      <c r="B47" s="75"/>
      <c r="C47" s="31"/>
      <c r="D47" s="88"/>
      <c r="E47" s="31"/>
      <c r="F47" s="88"/>
      <c r="G47" s="29"/>
      <c r="H47"/>
    </row>
    <row r="48" spans="1:8" s="14" customFormat="1" ht="17.25">
      <c r="A48" s="21" t="s">
        <v>43</v>
      </c>
      <c r="B48" s="75">
        <f>35155288</f>
        <v>35155288</v>
      </c>
      <c r="C48" s="31"/>
      <c r="D48" s="88">
        <v>36280382</v>
      </c>
      <c r="E48" s="31"/>
      <c r="F48" s="88">
        <v>36280382</v>
      </c>
      <c r="G48" s="29">
        <f>F48-D48</f>
        <v>0</v>
      </c>
      <c r="H48" s="32"/>
    </row>
    <row r="49" spans="1:8" s="14" customFormat="1" ht="17.25">
      <c r="A49" s="21" t="s">
        <v>30</v>
      </c>
      <c r="B49" s="75">
        <f>79573-23844</f>
        <v>55729</v>
      </c>
      <c r="C49" s="31"/>
      <c r="D49" s="88">
        <f>172312+3217</f>
        <v>175529</v>
      </c>
      <c r="E49" s="31"/>
      <c r="F49" s="88">
        <f>258487+3223</f>
        <v>261710</v>
      </c>
      <c r="G49" s="29">
        <f>F49-D49</f>
        <v>86181</v>
      </c>
      <c r="H49"/>
    </row>
    <row r="50" spans="1:8" s="14" customFormat="1" ht="17.25">
      <c r="A50" s="21" t="s">
        <v>31</v>
      </c>
      <c r="B50" s="75">
        <f>5272000+95328800</f>
        <v>100600800</v>
      </c>
      <c r="C50" s="31"/>
      <c r="D50" s="88">
        <f>6195000+121401390</f>
        <v>127596390</v>
      </c>
      <c r="E50" s="31"/>
      <c r="F50" s="88">
        <f>7819000+121767396</f>
        <v>129586396</v>
      </c>
      <c r="G50" s="43">
        <f>F50-D50</f>
        <v>1990006</v>
      </c>
      <c r="H50"/>
    </row>
    <row r="51" spans="1:8" s="14" customFormat="1" ht="17.25">
      <c r="A51" s="21" t="s">
        <v>32</v>
      </c>
      <c r="B51" s="75">
        <f>-9212137+9212137</f>
        <v>0</v>
      </c>
      <c r="C51" s="31"/>
      <c r="D51" s="88">
        <f>-1798202+1798202</f>
        <v>0</v>
      </c>
      <c r="E51" s="31"/>
      <c r="F51" s="88">
        <f>-1458361+1458361</f>
        <v>0</v>
      </c>
      <c r="G51" s="29">
        <f>F51-D51</f>
        <v>0</v>
      </c>
      <c r="H51" s="32"/>
    </row>
    <row r="52" spans="1:8" s="14" customFormat="1" ht="17.25">
      <c r="A52" s="21" t="s">
        <v>33</v>
      </c>
      <c r="B52" s="75">
        <f>2451556+1630395</f>
        <v>4081951</v>
      </c>
      <c r="C52" s="31"/>
      <c r="D52" s="88">
        <f>2874432+1745074-585047</f>
        <v>4034459</v>
      </c>
      <c r="E52" s="36"/>
      <c r="F52" s="88">
        <f>2872807+1747567-585047</f>
        <v>4035327</v>
      </c>
      <c r="G52" s="29">
        <f>F52-D52</f>
        <v>868</v>
      </c>
      <c r="H52"/>
    </row>
    <row r="53" spans="1:8" s="14" customFormat="1" ht="17.25">
      <c r="A53" s="30" t="s">
        <v>34</v>
      </c>
      <c r="B53" s="79">
        <f>SUM(B48:B52)</f>
        <v>139893768</v>
      </c>
      <c r="C53" s="36"/>
      <c r="D53" s="92">
        <f>SUM(D48:D52)</f>
        <v>168086760</v>
      </c>
      <c r="E53" s="31"/>
      <c r="F53" s="92">
        <f>SUM(F48:F52)</f>
        <v>170163815</v>
      </c>
      <c r="G53" s="37">
        <f>SUM(G48:G52)</f>
        <v>2077055</v>
      </c>
      <c r="H53"/>
    </row>
    <row r="54" spans="1:8" s="14" customFormat="1" ht="17.25">
      <c r="A54" s="21"/>
      <c r="B54" s="75"/>
      <c r="C54" s="31"/>
      <c r="D54" s="88"/>
      <c r="E54" s="31"/>
      <c r="F54" s="88"/>
      <c r="G54" s="29"/>
      <c r="H54"/>
    </row>
    <row r="55" spans="1:8" s="14" customFormat="1" ht="17.25">
      <c r="A55" s="30" t="s">
        <v>35</v>
      </c>
      <c r="B55" s="75"/>
      <c r="C55" s="31"/>
      <c r="D55" s="88"/>
      <c r="E55" s="31"/>
      <c r="F55" s="88"/>
      <c r="G55" s="29"/>
      <c r="H55"/>
    </row>
    <row r="56" spans="1:8" s="14" customFormat="1" ht="17.25">
      <c r="A56" s="21" t="s">
        <v>36</v>
      </c>
      <c r="B56" s="75"/>
      <c r="C56" s="31"/>
      <c r="D56" s="88"/>
      <c r="E56" s="31"/>
      <c r="F56" s="88"/>
      <c r="G56" s="29"/>
      <c r="H56"/>
    </row>
    <row r="57" spans="1:8" s="14" customFormat="1" ht="17.25">
      <c r="A57" s="21" t="s">
        <v>37</v>
      </c>
      <c r="B57" s="75">
        <f>4000</f>
        <v>4000</v>
      </c>
      <c r="C57" s="31"/>
      <c r="D57" s="88">
        <f>4000</f>
        <v>4000</v>
      </c>
      <c r="E57" s="31"/>
      <c r="F57" s="88">
        <f>4000</f>
        <v>4000</v>
      </c>
      <c r="G57" s="29">
        <f>F57-D57</f>
        <v>0</v>
      </c>
      <c r="H57" s="44"/>
    </row>
    <row r="58" spans="1:8" s="14" customFormat="1" ht="17.25">
      <c r="A58" s="21" t="s">
        <v>38</v>
      </c>
      <c r="B58" s="75">
        <v>20000</v>
      </c>
      <c r="C58" s="31"/>
      <c r="D58" s="88">
        <v>20000</v>
      </c>
      <c r="E58" s="31"/>
      <c r="F58" s="88">
        <v>20000</v>
      </c>
      <c r="G58" s="29">
        <f>F58-D58</f>
        <v>0</v>
      </c>
      <c r="H58"/>
    </row>
    <row r="59" spans="1:8" s="14" customFormat="1" ht="17.25">
      <c r="A59" s="21" t="s">
        <v>39</v>
      </c>
      <c r="B59" s="78">
        <v>8635155</v>
      </c>
      <c r="C59" s="31"/>
      <c r="D59" s="91">
        <v>13098031</v>
      </c>
      <c r="E59" s="31"/>
      <c r="F59" s="91">
        <v>13098031</v>
      </c>
      <c r="G59" s="40">
        <f>F59-D59</f>
        <v>0</v>
      </c>
      <c r="H59"/>
    </row>
    <row r="60" spans="1:8" s="14" customFormat="1" ht="17.25">
      <c r="A60" s="30" t="s">
        <v>40</v>
      </c>
      <c r="B60" s="82">
        <f>SUM(B57:B59)</f>
        <v>8659155</v>
      </c>
      <c r="C60" s="36"/>
      <c r="D60" s="95">
        <f>SUM(D57:D59)</f>
        <v>13122031</v>
      </c>
      <c r="E60" s="36"/>
      <c r="F60" s="95">
        <f>SUM(F57:F59)</f>
        <v>13122031</v>
      </c>
      <c r="G60" s="41">
        <f>SUM(G57:G59)</f>
        <v>0</v>
      </c>
      <c r="H60"/>
    </row>
    <row r="61" spans="1:8" s="14" customFormat="1" ht="18" thickBot="1">
      <c r="A61" s="45" t="s">
        <v>41</v>
      </c>
      <c r="B61" s="83">
        <f>B45+B53+B60</f>
        <v>350671876</v>
      </c>
      <c r="C61" s="46"/>
      <c r="D61" s="96">
        <f>D45+D53+D60</f>
        <v>399670872</v>
      </c>
      <c r="E61" s="47"/>
      <c r="F61" s="96">
        <f>F45+F53+F60</f>
        <v>390839992</v>
      </c>
      <c r="G61" s="48">
        <f>F61-D61</f>
        <v>-8830880</v>
      </c>
      <c r="H61"/>
    </row>
    <row r="62" spans="1:8" s="14" customFormat="1" ht="18" thickTop="1">
      <c r="A62" s="21"/>
      <c r="B62" s="61"/>
      <c r="C62" s="28"/>
      <c r="D62" s="49"/>
      <c r="E62" s="49"/>
      <c r="F62" s="50"/>
      <c r="G62" s="6"/>
      <c r="H62"/>
    </row>
    <row r="63" spans="1:8" s="14" customFormat="1" ht="15" customHeight="1">
      <c r="A63" s="18"/>
      <c r="B63" s="19"/>
      <c r="C63" s="51"/>
      <c r="D63" s="19"/>
      <c r="E63" s="51"/>
      <c r="F63" s="20"/>
      <c r="G63" s="10"/>
      <c r="H63"/>
    </row>
    <row r="64" spans="1:8" s="14" customFormat="1" ht="19.5" customHeight="1">
      <c r="A64" s="65" t="s">
        <v>48</v>
      </c>
      <c r="B64" s="28"/>
      <c r="C64" s="66"/>
      <c r="D64" s="67"/>
      <c r="E64" s="67"/>
      <c r="F64" s="68"/>
      <c r="G64" s="69"/>
      <c r="H64" s="70"/>
    </row>
    <row r="65" spans="1:8" s="14" customFormat="1" ht="17.25">
      <c r="A65" s="64" t="s">
        <v>54</v>
      </c>
      <c r="B65" s="52"/>
      <c r="C65" s="53"/>
      <c r="D65" s="54"/>
      <c r="E65" s="52"/>
      <c r="F65" s="54"/>
      <c r="G65" s="62"/>
      <c r="H65"/>
    </row>
    <row r="66" spans="1:10" s="14" customFormat="1" ht="17.25">
      <c r="A66" s="21" t="s">
        <v>45</v>
      </c>
      <c r="B66" s="28"/>
      <c r="C66" s="28"/>
      <c r="D66" s="55"/>
      <c r="E66" s="28"/>
      <c r="F66" s="55"/>
      <c r="G66" s="29"/>
      <c r="H66" s="56"/>
      <c r="I66" s="28"/>
      <c r="J66" s="28"/>
    </row>
    <row r="67" spans="1:8" s="14" customFormat="1" ht="17.25">
      <c r="A67" s="18" t="s">
        <v>46</v>
      </c>
      <c r="B67" s="57"/>
      <c r="C67" s="57"/>
      <c r="D67" s="58"/>
      <c r="E67" s="57"/>
      <c r="F67" s="58"/>
      <c r="G67" s="10"/>
      <c r="H67"/>
    </row>
    <row r="69" spans="2:6" ht="15" hidden="1">
      <c r="B69">
        <f>B61-B35</f>
        <v>0</v>
      </c>
      <c r="D69">
        <f>D61-D35</f>
        <v>0</v>
      </c>
      <c r="E69" s="5">
        <f>E61-E35</f>
        <v>0</v>
      </c>
      <c r="F69">
        <f>F61-F35</f>
        <v>0</v>
      </c>
    </row>
  </sheetData>
  <sheetProtection sheet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2011-08-05T20:06:11Z</cp:lastPrinted>
  <dcterms:created xsi:type="dcterms:W3CDTF">2009-02-04T22:27:27Z</dcterms:created>
  <dcterms:modified xsi:type="dcterms:W3CDTF">2011-08-11T01:47:57Z</dcterms:modified>
  <cp:category/>
  <cp:version/>
  <cp:contentType/>
  <cp:contentStatus/>
</cp:coreProperties>
</file>