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9 01 2008" sheetId="1" r:id="rId1"/>
  </sheets>
  <definedNames>
    <definedName name="_xlnm.Print_Area" localSheetId="0">'balance sheet - 09 01 2008'!$A$10:$F$66</definedName>
    <definedName name="_xlnm.Print_Area">'balance sheet - 09 01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<sst xmlns="http://schemas.openxmlformats.org/spreadsheetml/2006/main" count="59" uniqueCount="55">
  <si>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</si>
  <si>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</si>
  <si>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</si>
  <si>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</si>
  <si>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</si>
  <si>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</si>
  <si>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</si>
  <si>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</si>
  <si>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</si>
  <si>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</si>
  <si>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</si>
  <si>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</si>
  <si>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</si>
  <si>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</si>
  <si>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</si>
  <si>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</si>
  <si>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</si>
  <si>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</si>
  <si>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</si>
  <si>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</si>
  <si>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</si>
  <si>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</si>
  <si>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</si>
  <si>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</si>
  <si>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</si>
  <si>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</si>
  <si>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</si>
  <si>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</si>
  <si>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</si>
  <si>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</si>
  <si>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</si>
  <si>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</si>
  <si>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</si>
  <si>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</si>
  <si>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</si>
  <si>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</si>
  <si>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</si>
  <si>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</si>
  <si>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</si>
  <si>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</si>
  <si>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</si>
  <si>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</si>
  <si>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</si>
  <si>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</si>
  <si>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</si>
  <si>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</si>
  <si>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</si>
  <si>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</si>
  <si>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26 DECEMBER</t>
  </si>
  <si>
    <t>AS AT 09 JANUARY 2008</t>
  </si>
  <si>
    <t>09 JANUARY</t>
  </si>
  <si>
    <r>
      <t>The year to date profit of $0.35bn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</si>
  <si>
    <t>10 JANUARY</t>
  </si>
  <si>
    <t>News Release</t>
  </si>
  <si>
    <t>23 January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</si>
</sst>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2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0" xfId="0" applyNumberForma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6" sqref="A7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29"/>
      <c r="B1" s="17"/>
      <c r="C1" s="17"/>
      <c r="D1" s="17"/>
      <c r="E1" s="17"/>
      <c r="F1" s="17"/>
      <c r="G1" s="2"/>
    </row>
    <row r="2" spans="1:7" ht="15">
      <c r="A2" s="8"/>
      <c r="B2" s="2"/>
      <c r="C2" s="2"/>
      <c r="D2" s="2"/>
      <c r="E2" s="2"/>
      <c r="F2" s="2"/>
      <c r="G2" s="2"/>
    </row>
    <row r="3" spans="1:7" ht="15">
      <c r="A3" s="8"/>
      <c r="B3" s="2"/>
      <c r="C3" s="2"/>
      <c r="D3" s="2"/>
      <c r="E3" s="2"/>
      <c r="F3" s="2"/>
      <c r="G3" s="2"/>
    </row>
    <row r="4" spans="1:7" ht="15">
      <c r="A4" s="8"/>
      <c r="B4" s="2"/>
      <c r="C4" s="2"/>
      <c r="D4" s="2"/>
      <c r="E4" s="2"/>
      <c r="F4" s="2"/>
      <c r="G4" s="2"/>
    </row>
    <row r="5" spans="1:7" ht="15">
      <c r="A5" s="8"/>
      <c r="B5" s="2"/>
      <c r="C5" s="2"/>
      <c r="D5" s="2"/>
      <c r="E5" s="2"/>
      <c r="F5" s="2"/>
      <c r="G5" s="2"/>
    </row>
    <row r="6" spans="1:7" ht="18.75">
      <c r="A6" s="57" t="s">
        <v>53</v>
      </c>
      <c r="B6" s="2"/>
      <c r="C6" s="2"/>
      <c r="D6" s="2"/>
      <c r="E6" s="2"/>
      <c r="F6" s="2"/>
      <c r="G6" s="2"/>
    </row>
    <row r="7" spans="1:7" ht="18.75">
      <c r="A7" s="58" t="s">
        <v>54</v>
      </c>
      <c r="B7" s="2"/>
      <c r="C7" s="2"/>
      <c r="D7" s="2"/>
      <c r="E7" s="2"/>
      <c r="F7" s="2"/>
      <c r="G7" s="2"/>
    </row>
    <row r="8" spans="1:7" ht="15">
      <c r="A8" s="8"/>
      <c r="B8" s="2"/>
      <c r="C8" s="2"/>
      <c r="D8" s="2"/>
      <c r="E8" s="2"/>
      <c r="F8" s="2"/>
      <c r="G8" s="2"/>
    </row>
    <row r="9" spans="1:7" ht="15.75">
      <c r="A9" s="3"/>
      <c r="B9" s="4"/>
      <c r="C9" s="4"/>
      <c r="D9" s="4"/>
      <c r="E9" s="4"/>
      <c r="F9" s="56"/>
      <c r="G9" s="2"/>
    </row>
    <row r="10" spans="1:6" ht="18">
      <c r="A10" s="20" t="s">
        <v>0</v>
      </c>
      <c r="B10" s="21"/>
      <c r="C10" s="21"/>
      <c r="D10" s="21"/>
      <c r="E10" s="21"/>
      <c r="F10" s="22"/>
    </row>
    <row r="11" spans="1:6" ht="18">
      <c r="A11" s="13" t="s">
        <v>1</v>
      </c>
      <c r="B11" s="16"/>
      <c r="C11" s="16"/>
      <c r="D11" s="16"/>
      <c r="E11" s="16"/>
      <c r="F11" s="11"/>
    </row>
    <row r="12" spans="1:6" ht="18">
      <c r="A12" s="13" t="s">
        <v>49</v>
      </c>
      <c r="B12" s="16"/>
      <c r="C12" s="16"/>
      <c r="D12" s="16"/>
      <c r="E12" s="16"/>
      <c r="F12" s="11"/>
    </row>
    <row r="13" spans="1:6" ht="15">
      <c r="A13" s="3" t="s">
        <v>43</v>
      </c>
      <c r="B13" s="4"/>
      <c r="C13" s="4"/>
      <c r="D13" s="4"/>
      <c r="E13" s="4"/>
      <c r="F13" s="7"/>
    </row>
    <row r="14" spans="1:6" ht="15.75">
      <c r="A14" s="8"/>
      <c r="B14" s="36">
        <v>2007</v>
      </c>
      <c r="C14" s="32"/>
      <c r="D14" s="36">
        <v>2007</v>
      </c>
      <c r="E14" s="32"/>
      <c r="F14" s="36">
        <v>2008</v>
      </c>
    </row>
    <row r="15" spans="1:6" ht="15.75">
      <c r="A15" s="8"/>
      <c r="B15" s="37" t="s">
        <v>52</v>
      </c>
      <c r="C15" s="33"/>
      <c r="D15" s="37" t="s">
        <v>48</v>
      </c>
      <c r="E15" s="33"/>
      <c r="F15" s="37" t="s">
        <v>50</v>
      </c>
    </row>
    <row r="16" spans="1:6" ht="15.75">
      <c r="A16" s="8"/>
      <c r="B16" s="38" t="s">
        <v>2</v>
      </c>
      <c r="C16" s="33"/>
      <c r="D16" s="38" t="s">
        <v>2</v>
      </c>
      <c r="E16" s="33"/>
      <c r="F16" s="38" t="s">
        <v>2</v>
      </c>
    </row>
    <row r="17" spans="1:6" ht="15.75">
      <c r="A17" s="59" t="s">
        <v>37</v>
      </c>
      <c r="B17" s="39"/>
      <c r="C17" s="2"/>
      <c r="D17" s="39"/>
      <c r="E17" s="2"/>
      <c r="F17" s="39"/>
    </row>
    <row r="18" spans="1:6" ht="15.75">
      <c r="A18" s="14" t="s">
        <v>3</v>
      </c>
      <c r="B18" s="39"/>
      <c r="C18" s="2"/>
      <c r="D18" s="39"/>
      <c r="E18" s="2"/>
      <c r="F18" s="39"/>
    </row>
    <row r="19" spans="1:6" ht="15">
      <c r="A19" s="8" t="s">
        <v>40</v>
      </c>
      <c r="B19" s="39">
        <f>65097861-72333+14769901+17874</f>
        <v>79813303</v>
      </c>
      <c r="C19" s="2"/>
      <c r="D19" s="54">
        <f>56706868-67702+4950472+20530</f>
        <v>61610168</v>
      </c>
      <c r="E19" s="2"/>
      <c r="F19" s="54">
        <f>56102832-67522+635590+20530</f>
        <v>56691430</v>
      </c>
    </row>
    <row r="20" spans="1:6" ht="15">
      <c r="A20" s="8" t="s">
        <v>41</v>
      </c>
      <c r="B20" s="40">
        <f>15619+8586823+127070115+7901476+359-65097861+72333</f>
        <v>78548864</v>
      </c>
      <c r="C20" s="2"/>
      <c r="D20" s="54">
        <f>15502+29105419+91830297+8890113+172560-56706868+67702</f>
        <v>73374725</v>
      </c>
      <c r="E20" s="2"/>
      <c r="F20" s="54">
        <f>16062+30399722+92035928+8887227+471-56102832+67522</f>
        <v>75304100</v>
      </c>
    </row>
    <row r="21" spans="1:6" ht="15.75">
      <c r="A21" s="14" t="s">
        <v>39</v>
      </c>
      <c r="B21" s="41">
        <f>+B19+B20</f>
        <v>158362167</v>
      </c>
      <c r="C21" s="34"/>
      <c r="D21" s="49">
        <f>+D19+D20</f>
        <v>134984893</v>
      </c>
      <c r="E21" s="34"/>
      <c r="F21" s="49">
        <f>+F19+F20</f>
        <v>131995530</v>
      </c>
    </row>
    <row r="22" spans="1:6" ht="15">
      <c r="A22" s="8"/>
      <c r="B22" s="39"/>
      <c r="C22" s="2"/>
      <c r="D22" s="39"/>
      <c r="E22" s="2"/>
      <c r="F22" s="39"/>
    </row>
    <row r="23" spans="1:6" ht="15.75">
      <c r="A23" s="14" t="s">
        <v>4</v>
      </c>
      <c r="B23" s="39"/>
      <c r="C23" s="2"/>
      <c r="D23" s="39"/>
      <c r="E23" s="2"/>
      <c r="F23" s="39"/>
    </row>
    <row r="24" spans="1:6" ht="15">
      <c r="A24" s="8" t="s">
        <v>5</v>
      </c>
      <c r="B24" s="39" t="s">
        <v>6</v>
      </c>
      <c r="C24" s="2"/>
      <c r="D24" s="39" t="s">
        <v>6</v>
      </c>
      <c r="E24" s="2"/>
      <c r="F24" s="39" t="s">
        <v>6</v>
      </c>
    </row>
    <row r="25" spans="1:6" ht="15">
      <c r="A25" s="8" t="s">
        <v>7</v>
      </c>
      <c r="B25" s="39">
        <v>2050</v>
      </c>
      <c r="C25" s="2"/>
      <c r="D25" s="54">
        <v>907</v>
      </c>
      <c r="E25" s="2"/>
      <c r="F25" s="54">
        <v>912</v>
      </c>
    </row>
    <row r="26" spans="1:6" ht="15">
      <c r="A26" s="8" t="s">
        <v>8</v>
      </c>
      <c r="B26" s="18">
        <v>4734153</v>
      </c>
      <c r="C26" s="2"/>
      <c r="D26" s="54">
        <v>592832</v>
      </c>
      <c r="E26" s="2"/>
      <c r="F26" s="54">
        <v>595091</v>
      </c>
    </row>
    <row r="27" spans="1:6" ht="15">
      <c r="A27" s="8" t="s">
        <v>9</v>
      </c>
      <c r="B27" s="18">
        <v>77216201</v>
      </c>
      <c r="C27" s="2"/>
      <c r="D27" s="54">
        <v>73095860</v>
      </c>
      <c r="E27" s="2"/>
      <c r="F27" s="54">
        <v>73160634</v>
      </c>
    </row>
    <row r="28" spans="1:6" ht="15">
      <c r="A28" s="8" t="s">
        <v>10</v>
      </c>
      <c r="B28" s="39">
        <f>1035948</f>
        <v>1035948</v>
      </c>
      <c r="C28" s="2"/>
      <c r="D28" s="54">
        <v>84485</v>
      </c>
      <c r="E28" s="2"/>
      <c r="F28" s="54">
        <v>0</v>
      </c>
    </row>
    <row r="29" spans="1:6" ht="15.75" hidden="1">
      <c r="A29" s="8" t="s">
        <v>11</v>
      </c>
      <c r="B29" s="39">
        <v>0</v>
      </c>
      <c r="C29" s="50"/>
      <c r="D29" s="39">
        <v>0</v>
      </c>
      <c r="E29" s="35"/>
      <c r="F29" s="39">
        <v>0</v>
      </c>
    </row>
    <row r="30" spans="1:6" ht="15">
      <c r="A30" s="8" t="s">
        <v>12</v>
      </c>
      <c r="B30" s="42">
        <v>0</v>
      </c>
      <c r="C30" s="2"/>
      <c r="D30" s="54">
        <v>1917</v>
      </c>
      <c r="E30" s="2"/>
      <c r="F30" s="54">
        <v>0</v>
      </c>
    </row>
    <row r="31" spans="1:6" ht="15">
      <c r="A31" s="8" t="s">
        <v>13</v>
      </c>
      <c r="B31" s="43">
        <f>46443+2999595+57804+1948419+9507+7800232+9584555</f>
        <v>22446555</v>
      </c>
      <c r="C31" s="2"/>
      <c r="D31" s="55">
        <f>30940+2999595+48125+1884746+9484+7117434+13413586</f>
        <v>25503910</v>
      </c>
      <c r="E31" s="2"/>
      <c r="F31" s="55">
        <f>36312+3223061+43492+1943978+9483+7234130+13268030</f>
        <v>25758486</v>
      </c>
    </row>
    <row r="32" spans="1:6" ht="15.75">
      <c r="A32" s="14" t="s">
        <v>14</v>
      </c>
      <c r="B32" s="44">
        <f>SUM(B25:B31)</f>
        <v>105434907</v>
      </c>
      <c r="C32" s="1"/>
      <c r="D32" s="44">
        <f>SUM(D25:D31)</f>
        <v>99279911</v>
      </c>
      <c r="E32" s="1"/>
      <c r="F32" s="44">
        <f>SUM(F25:F31)</f>
        <v>99515123</v>
      </c>
    </row>
    <row r="33" spans="1:6" ht="16.5" thickBot="1">
      <c r="A33" s="59" t="s">
        <v>15</v>
      </c>
      <c r="B33" s="45">
        <f>+B32+B21</f>
        <v>263797074</v>
      </c>
      <c r="C33" s="1"/>
      <c r="D33" s="45">
        <f>+D32+D21</f>
        <v>234264804</v>
      </c>
      <c r="E33" s="1"/>
      <c r="F33" s="45">
        <f>+F32+F21</f>
        <v>231510653</v>
      </c>
    </row>
    <row r="34" spans="1:6" ht="15.75" thickTop="1">
      <c r="A34" s="60"/>
      <c r="B34" s="39"/>
      <c r="C34" s="2"/>
      <c r="D34" s="39"/>
      <c r="E34" s="2"/>
      <c r="F34" s="39"/>
    </row>
    <row r="35" spans="1:6" ht="15.75">
      <c r="A35" s="59" t="s">
        <v>16</v>
      </c>
      <c r="B35" s="39"/>
      <c r="C35" s="2"/>
      <c r="D35" s="39"/>
      <c r="E35" s="2"/>
      <c r="F35" s="39"/>
    </row>
    <row r="36" spans="1:6" ht="15.75">
      <c r="A36" s="14" t="s">
        <v>17</v>
      </c>
      <c r="B36" s="46"/>
      <c r="C36" s="2"/>
      <c r="D36" s="46"/>
      <c r="E36" s="2"/>
      <c r="F36" s="46"/>
    </row>
    <row r="37" spans="1:6" ht="15">
      <c r="A37" s="8" t="s">
        <v>18</v>
      </c>
      <c r="B37" s="39">
        <f>35188274+1519131</f>
        <v>36707405</v>
      </c>
      <c r="C37" s="2"/>
      <c r="D37" s="54">
        <f>48037917+1743698</f>
        <v>49781615</v>
      </c>
      <c r="E37" s="2"/>
      <c r="F37" s="54">
        <f>39676810+1758944</f>
        <v>41435754</v>
      </c>
    </row>
    <row r="38" spans="1:6" ht="15">
      <c r="A38" s="8" t="s">
        <v>19</v>
      </c>
      <c r="B38" s="46"/>
      <c r="C38" s="2"/>
      <c r="D38" s="46"/>
      <c r="E38" s="2"/>
      <c r="F38" s="46"/>
    </row>
    <row r="39" spans="1:6" ht="15">
      <c r="A39" s="8" t="s">
        <v>20</v>
      </c>
      <c r="B39" s="39">
        <f>19512895+4398816+3273183+1348603+44377</f>
        <v>28577874</v>
      </c>
      <c r="C39" s="2"/>
      <c r="D39" s="54">
        <f>19391001+205583+1915092+1281168+192</f>
        <v>22793036</v>
      </c>
      <c r="E39" s="2"/>
      <c r="F39" s="54">
        <f>15541266+208812+1915447+1287835+193</f>
        <v>18953553</v>
      </c>
    </row>
    <row r="40" spans="1:6" ht="15">
      <c r="A40" s="8" t="s">
        <v>21</v>
      </c>
      <c r="B40" s="39">
        <v>65895</v>
      </c>
      <c r="C40" s="2"/>
      <c r="D40" s="39">
        <v>70804</v>
      </c>
      <c r="E40" s="2"/>
      <c r="F40" s="39">
        <v>70804</v>
      </c>
    </row>
    <row r="41" spans="1:6" ht="15">
      <c r="A41" s="8" t="s">
        <v>22</v>
      </c>
      <c r="B41" s="39">
        <f>30469537-2346000</f>
        <v>28123537</v>
      </c>
      <c r="C41" s="2"/>
      <c r="D41" s="54">
        <f>35310576-3263000</f>
        <v>32047576</v>
      </c>
      <c r="E41" s="2"/>
      <c r="F41" s="54">
        <f>34296134-2097000</f>
        <v>32199134</v>
      </c>
    </row>
    <row r="42" spans="1:6" ht="15">
      <c r="A42" s="8" t="s">
        <v>23</v>
      </c>
      <c r="B42" s="43">
        <f>161121030-44377-151014053-4398816-3273183-1348603-65895</f>
        <v>976103</v>
      </c>
      <c r="C42" s="2"/>
      <c r="D42" s="55">
        <f>113259992-205583-55359828-53188996-1915092-1281168-70804-192</f>
        <v>1238329</v>
      </c>
      <c r="E42" s="2"/>
      <c r="F42" s="55">
        <f>123861780-208812-66269687-53188996-1915447-1287835-70804-193</f>
        <v>920006</v>
      </c>
    </row>
    <row r="43" spans="1:6" ht="15.75">
      <c r="A43" s="14" t="s">
        <v>24</v>
      </c>
      <c r="B43" s="47">
        <f>SUM(B37:B42)</f>
        <v>94450814</v>
      </c>
      <c r="C43" s="1"/>
      <c r="D43" s="47">
        <f>SUM(D37:D42)</f>
        <v>105931360</v>
      </c>
      <c r="E43" s="1"/>
      <c r="F43" s="47">
        <f>SUM(F37:F42)</f>
        <v>93579251</v>
      </c>
    </row>
    <row r="44" spans="1:6" ht="15">
      <c r="A44" s="15"/>
      <c r="B44" s="39"/>
      <c r="C44" s="2"/>
      <c r="D44" s="39"/>
      <c r="E44" s="2"/>
      <c r="F44" s="39"/>
    </row>
    <row r="45" spans="1:6" ht="15.75">
      <c r="A45" s="14" t="s">
        <v>25</v>
      </c>
      <c r="B45" s="39"/>
      <c r="C45" s="2"/>
      <c r="D45" s="39"/>
      <c r="E45" s="2"/>
      <c r="F45" s="39"/>
    </row>
    <row r="46" spans="1:6" ht="15">
      <c r="A46" s="8" t="s">
        <v>26</v>
      </c>
      <c r="B46" s="39"/>
      <c r="C46" s="2"/>
      <c r="D46" s="39"/>
      <c r="E46" s="2"/>
      <c r="F46" s="39"/>
    </row>
    <row r="47" spans="1:6" ht="15">
      <c r="A47" s="8" t="s">
        <v>27</v>
      </c>
      <c r="B47" s="39">
        <v>3913978</v>
      </c>
      <c r="C47" s="2"/>
      <c r="D47" s="39">
        <v>3913978</v>
      </c>
      <c r="E47" s="2"/>
      <c r="F47" s="39">
        <v>3913978</v>
      </c>
    </row>
    <row r="48" spans="1:6" ht="15">
      <c r="A48" s="8" t="s">
        <v>28</v>
      </c>
      <c r="B48" s="39">
        <f>109389+8145-314</f>
        <v>117220</v>
      </c>
      <c r="C48" s="2"/>
      <c r="D48" s="54">
        <f>72231+7021+15504</f>
        <v>94756</v>
      </c>
      <c r="E48" s="2"/>
      <c r="F48" s="54">
        <f>75351+3791+17462</f>
        <v>96604</v>
      </c>
    </row>
    <row r="49" spans="1:6" ht="15">
      <c r="A49" s="8" t="s">
        <v>42</v>
      </c>
      <c r="B49" s="39">
        <f>2346000+151014053</f>
        <v>153360053</v>
      </c>
      <c r="C49" s="2"/>
      <c r="D49" s="54">
        <f>3263000+55359828+53188996</f>
        <v>111811824</v>
      </c>
      <c r="E49" s="2"/>
      <c r="F49" s="54">
        <f>2097000+66269687+53188996</f>
        <v>121555683</v>
      </c>
    </row>
    <row r="50" spans="1:6" ht="15">
      <c r="A50" s="8" t="s">
        <v>45</v>
      </c>
      <c r="B50" s="39">
        <v>512633</v>
      </c>
      <c r="C50" s="2"/>
      <c r="D50" s="54">
        <v>4062317</v>
      </c>
      <c r="E50" s="2"/>
      <c r="F50" s="54">
        <f>348766+3280444</f>
        <v>3629210</v>
      </c>
    </row>
    <row r="51" spans="1:6" ht="15.75">
      <c r="A51" s="8" t="s">
        <v>29</v>
      </c>
      <c r="B51" s="39">
        <f>7053600+993093+1</f>
        <v>8046694</v>
      </c>
      <c r="C51" s="2"/>
      <c r="D51" s="54">
        <f>2454005+931423</f>
        <v>3385428</v>
      </c>
      <c r="E51" s="1"/>
      <c r="F51" s="54">
        <f>2578101+1054477</f>
        <v>3632578</v>
      </c>
    </row>
    <row r="52" spans="1:6" ht="15.75">
      <c r="A52" s="14" t="s">
        <v>30</v>
      </c>
      <c r="B52" s="44">
        <f>SUM(B47:B51)</f>
        <v>165950578</v>
      </c>
      <c r="C52" s="1"/>
      <c r="D52" s="44">
        <f>SUM(D47:D51)</f>
        <v>123268303</v>
      </c>
      <c r="E52" s="2"/>
      <c r="F52" s="44">
        <f>SUM(F47:F51)</f>
        <v>132828053</v>
      </c>
    </row>
    <row r="53" spans="1:6" ht="15">
      <c r="A53" s="8"/>
      <c r="B53" s="39"/>
      <c r="C53" s="2"/>
      <c r="D53" s="39"/>
      <c r="E53" s="2"/>
      <c r="F53" s="39"/>
    </row>
    <row r="54" spans="1:6" ht="15.75">
      <c r="A54" s="14" t="s">
        <v>31</v>
      </c>
      <c r="B54" s="39"/>
      <c r="C54" s="2"/>
      <c r="D54" s="39"/>
      <c r="E54" s="2"/>
      <c r="F54" s="39"/>
    </row>
    <row r="55" spans="1:6" ht="15">
      <c r="A55" s="8" t="s">
        <v>32</v>
      </c>
      <c r="B55" s="39"/>
      <c r="C55" s="2"/>
      <c r="D55" s="39"/>
      <c r="E55" s="2"/>
      <c r="F55" s="39"/>
    </row>
    <row r="56" spans="1:6" ht="15">
      <c r="A56" s="8" t="s">
        <v>33</v>
      </c>
      <c r="B56" s="39">
        <f>4000</f>
        <v>4000</v>
      </c>
      <c r="C56" s="2"/>
      <c r="D56" s="39">
        <f>4000</f>
        <v>4000</v>
      </c>
      <c r="E56" s="2"/>
      <c r="F56" s="39">
        <f>4000</f>
        <v>4000</v>
      </c>
    </row>
    <row r="57" spans="1:6" ht="15">
      <c r="A57" s="8" t="s">
        <v>34</v>
      </c>
      <c r="B57" s="39">
        <v>20000</v>
      </c>
      <c r="C57" s="2"/>
      <c r="D57" s="39">
        <v>20000</v>
      </c>
      <c r="E57" s="2"/>
      <c r="F57" s="39">
        <v>20000</v>
      </c>
    </row>
    <row r="58" spans="1:6" ht="15">
      <c r="A58" s="8" t="s">
        <v>38</v>
      </c>
      <c r="B58" s="43">
        <v>3371682</v>
      </c>
      <c r="C58" s="2"/>
      <c r="D58" s="55">
        <v>5041141</v>
      </c>
      <c r="E58" s="2"/>
      <c r="F58" s="55">
        <v>5079349</v>
      </c>
    </row>
    <row r="59" spans="1:6" ht="15.75">
      <c r="A59" s="14" t="s">
        <v>35</v>
      </c>
      <c r="B59" s="48">
        <f>SUM(B56:B58)</f>
        <v>3395682</v>
      </c>
      <c r="C59" s="1"/>
      <c r="D59" s="48">
        <f>SUM(D56:D58)</f>
        <v>5065141</v>
      </c>
      <c r="E59" s="1"/>
      <c r="F59" s="48">
        <f>SUM(F56:F58)</f>
        <v>5103349</v>
      </c>
    </row>
    <row r="60" spans="1:6" ht="16.5" thickBot="1">
      <c r="A60" s="61" t="s">
        <v>36</v>
      </c>
      <c r="B60" s="19">
        <f>B43+B52+B59</f>
        <v>263797074</v>
      </c>
      <c r="C60" s="9"/>
      <c r="D60" s="19">
        <f>D43+D52+D59</f>
        <v>234264804</v>
      </c>
      <c r="E60" s="10"/>
      <c r="F60" s="19">
        <f>F43+F52+F59</f>
        <v>231510653</v>
      </c>
    </row>
    <row r="61" spans="1:6" ht="15.75" thickTop="1">
      <c r="A61" s="8"/>
      <c r="B61" s="30"/>
      <c r="C61" s="2"/>
      <c r="D61" s="2"/>
      <c r="E61" s="2"/>
      <c r="F61" s="51"/>
    </row>
    <row r="62" spans="1:6" ht="15" customHeight="1">
      <c r="A62" s="3"/>
      <c r="B62" s="4"/>
      <c r="C62" s="5"/>
      <c r="D62" s="6"/>
      <c r="E62" s="5"/>
      <c r="F62" s="7"/>
    </row>
    <row r="63" spans="1:6" ht="19.5" customHeight="1">
      <c r="A63" s="27" t="s">
        <v>44</v>
      </c>
      <c r="B63" s="23"/>
      <c r="C63" s="24"/>
      <c r="D63" s="31"/>
      <c r="E63" s="23"/>
      <c r="F63" s="52"/>
    </row>
    <row r="64" spans="1:6" ht="15.75" customHeight="1">
      <c r="A64" s="28" t="s">
        <v>51</v>
      </c>
      <c r="B64" s="2"/>
      <c r="C64" s="24"/>
      <c r="D64" s="31"/>
      <c r="E64" s="23"/>
      <c r="F64" s="52"/>
    </row>
    <row r="65" spans="1:10" ht="12.75" customHeight="1">
      <c r="A65" s="28" t="s">
        <v>46</v>
      </c>
      <c r="B65" s="2"/>
      <c r="C65" s="26"/>
      <c r="D65" s="26"/>
      <c r="E65" s="26"/>
      <c r="F65" s="12"/>
      <c r="G65" s="26"/>
      <c r="H65" s="26"/>
      <c r="I65" s="26"/>
      <c r="J65" s="26"/>
    </row>
    <row r="66" spans="1:6" ht="15.75">
      <c r="A66" s="3" t="s">
        <v>47</v>
      </c>
      <c r="B66" s="25"/>
      <c r="C66" s="25"/>
      <c r="D66" s="25"/>
      <c r="E66" s="25"/>
      <c r="F66" s="53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2008-01-18T00:26:25Z</cp:lastPrinted>
  <dcterms:created xsi:type="dcterms:W3CDTF">2000-01-13T22:55:02Z</dcterms:created>
  <dcterms:modified xsi:type="dcterms:W3CDTF">2008-01-23T13:15:31Z</dcterms:modified>
  <cp:category/>
  <cp:version/>
  <cp:contentType/>
  <cp:contentStatus/>
</cp:coreProperties>
</file>