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7 Feb. 2008" sheetId="1" r:id="rId1"/>
  </sheets>
  <definedNames>
    <definedName name="_xlnm.Print_Area" localSheetId="0">'balance sheet - 27 Feb. 2008'!$A$11:$F$67</definedName>
    <definedName name="_xlnm.Print_Area">'balance sheet - 27 Feb. 2008'!$A$10:$F$63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<sst xmlns="http://schemas.openxmlformats.org/spreadsheetml/2006/main" count="59" uniqueCount="55">
  <si>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</si>
  <si>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</si>
  <si>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</si>
  <si>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</si>
  <si>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</si>
  <si>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</si>
  <si>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</si>
  <si>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</si>
  <si>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</si>
  <si>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</si>
  <si>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</si>
  <si>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</si>
  <si>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</si>
  <si>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</si>
  <si>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</si>
  <si>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</si>
  <si>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</si>
  <si>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</si>
  <si>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</si>
  <si>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</si>
  <si>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</si>
  <si>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</si>
  <si>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</si>
  <si>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</si>
  <si>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</si>
  <si>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</si>
  <si>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</si>
  <si>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</si>
  <si>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</si>
  <si>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</si>
  <si>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</si>
  <si>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</si>
  <si>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</si>
  <si>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</si>
  <si>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</si>
  <si>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</si>
  <si>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</si>
  <si>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</si>
  <si>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</si>
  <si>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</si>
  <si>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</si>
  <si>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</si>
  <si>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</si>
  <si>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</si>
  <si>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</si>
  <si>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</si>
  <si>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</si>
  <si>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</si>
  <si>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13 FEBRUARY</t>
  </si>
  <si>
    <t>AS AT 27 FEBRUARY 2008</t>
  </si>
  <si>
    <t>27 FEBRUARY</t>
  </si>
  <si>
    <t>28 FEBRUARY</t>
  </si>
  <si>
    <r>
      <t>The year to date profit of $1.01bn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</si>
  <si>
    <t>News Release</t>
  </si>
  <si>
    <t>12 March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</si>
</sst>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2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0" xfId="0" applyNumberFormat="1" applyFont="1" applyFill="1" applyBorder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0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2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5" fillId="2" borderId="2" xfId="0" applyNumberFormat="1" applyFont="1" applyFill="1" applyBorder="1" applyAlignment="1">
      <alignment horizontal="center"/>
    </xf>
    <xf numFmtId="37" fontId="11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1" fillId="2" borderId="21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24"/>
      <c r="B1" s="14"/>
      <c r="C1" s="14"/>
      <c r="D1" s="14"/>
      <c r="E1" s="14"/>
      <c r="F1" s="14"/>
      <c r="G1" s="1"/>
    </row>
    <row r="2" spans="1:7" ht="15">
      <c r="A2" s="7"/>
      <c r="B2" s="1"/>
      <c r="C2" s="1"/>
      <c r="D2" s="1"/>
      <c r="E2" s="1"/>
      <c r="F2" s="1"/>
      <c r="G2" s="1"/>
    </row>
    <row r="3" spans="1:7" ht="15">
      <c r="A3" s="7"/>
      <c r="B3" s="1"/>
      <c r="C3" s="1"/>
      <c r="D3" s="1"/>
      <c r="E3" s="1"/>
      <c r="F3" s="1"/>
      <c r="G3" s="1"/>
    </row>
    <row r="4" spans="1:7" ht="15">
      <c r="A4" s="7"/>
      <c r="B4" s="1"/>
      <c r="C4" s="1"/>
      <c r="D4" s="1"/>
      <c r="E4" s="1"/>
      <c r="F4" s="1"/>
      <c r="G4" s="1"/>
    </row>
    <row r="5" spans="1:7" ht="15">
      <c r="A5" s="7"/>
      <c r="B5" s="1"/>
      <c r="C5" s="1"/>
      <c r="D5" s="1"/>
      <c r="E5" s="1"/>
      <c r="F5" s="1"/>
      <c r="G5" s="1"/>
    </row>
    <row r="6" spans="1:7" ht="18.75">
      <c r="A6" s="59" t="s">
        <v>53</v>
      </c>
      <c r="B6" s="1"/>
      <c r="C6" s="1"/>
      <c r="D6" s="1"/>
      <c r="E6" s="1"/>
      <c r="F6" s="1"/>
      <c r="G6" s="1"/>
    </row>
    <row r="7" spans="1:7" ht="18.75">
      <c r="A7" s="60" t="s">
        <v>54</v>
      </c>
      <c r="B7" s="1"/>
      <c r="C7" s="1"/>
      <c r="D7" s="1"/>
      <c r="E7" s="1"/>
      <c r="F7" s="1"/>
      <c r="G7" s="1"/>
    </row>
    <row r="8" spans="1:7" ht="15">
      <c r="A8" s="7"/>
      <c r="B8" s="1"/>
      <c r="C8" s="1"/>
      <c r="D8" s="1"/>
      <c r="E8" s="1"/>
      <c r="F8" s="1"/>
      <c r="G8" s="1"/>
    </row>
    <row r="9" spans="1:7" ht="15">
      <c r="A9" s="7"/>
      <c r="B9" s="1"/>
      <c r="C9" s="1"/>
      <c r="D9" s="1"/>
      <c r="E9" s="1"/>
      <c r="F9" s="1"/>
      <c r="G9" s="1"/>
    </row>
    <row r="10" spans="1:7" ht="15.75">
      <c r="A10" s="2"/>
      <c r="B10" s="3"/>
      <c r="C10" s="3"/>
      <c r="D10" s="3"/>
      <c r="E10" s="3"/>
      <c r="F10" s="55"/>
      <c r="G10" s="1"/>
    </row>
    <row r="11" spans="1:6" ht="18">
      <c r="A11" s="15" t="s">
        <v>0</v>
      </c>
      <c r="B11" s="16"/>
      <c r="C11" s="16"/>
      <c r="D11" s="16"/>
      <c r="E11" s="16"/>
      <c r="F11" s="17"/>
    </row>
    <row r="12" spans="1:6" ht="18">
      <c r="A12" s="10" t="s">
        <v>1</v>
      </c>
      <c r="B12" s="13"/>
      <c r="C12" s="13"/>
      <c r="D12" s="13"/>
      <c r="E12" s="13"/>
      <c r="F12" s="8"/>
    </row>
    <row r="13" spans="1:6" ht="18">
      <c r="A13" s="10" t="s">
        <v>49</v>
      </c>
      <c r="B13" s="13"/>
      <c r="C13" s="13"/>
      <c r="D13" s="13"/>
      <c r="E13" s="13"/>
      <c r="F13" s="8"/>
    </row>
    <row r="14" spans="1:6" ht="15">
      <c r="A14" s="2" t="s">
        <v>43</v>
      </c>
      <c r="B14" s="3"/>
      <c r="C14" s="3"/>
      <c r="D14" s="3"/>
      <c r="E14" s="3"/>
      <c r="F14" s="6"/>
    </row>
    <row r="15" spans="1:6" ht="15.75">
      <c r="A15" s="7"/>
      <c r="B15" s="29">
        <v>2007</v>
      </c>
      <c r="C15" s="27"/>
      <c r="D15" s="29">
        <v>2008</v>
      </c>
      <c r="E15" s="27"/>
      <c r="F15" s="29">
        <v>2008</v>
      </c>
    </row>
    <row r="16" spans="1:6" ht="15.75">
      <c r="A16" s="7"/>
      <c r="B16" s="30" t="s">
        <v>51</v>
      </c>
      <c r="C16" s="28"/>
      <c r="D16" s="30" t="s">
        <v>48</v>
      </c>
      <c r="E16" s="28"/>
      <c r="F16" s="30" t="s">
        <v>50</v>
      </c>
    </row>
    <row r="17" spans="1:6" ht="15.75">
      <c r="A17" s="7"/>
      <c r="B17" s="31" t="s">
        <v>2</v>
      </c>
      <c r="C17" s="28"/>
      <c r="D17" s="31" t="s">
        <v>2</v>
      </c>
      <c r="E17" s="28"/>
      <c r="F17" s="31" t="s">
        <v>2</v>
      </c>
    </row>
    <row r="18" spans="1:6" ht="15.75">
      <c r="A18" s="56" t="s">
        <v>37</v>
      </c>
      <c r="B18" s="32"/>
      <c r="C18" s="1"/>
      <c r="D18" s="32"/>
      <c r="E18" s="1"/>
      <c r="F18" s="32"/>
    </row>
    <row r="19" spans="1:6" ht="15.75">
      <c r="A19" s="11" t="s">
        <v>3</v>
      </c>
      <c r="B19" s="32"/>
      <c r="C19" s="1"/>
      <c r="D19" s="32"/>
      <c r="E19" s="1"/>
      <c r="F19" s="32"/>
    </row>
    <row r="20" spans="1:6" ht="15">
      <c r="A20" s="7" t="s">
        <v>40</v>
      </c>
      <c r="B20" s="36">
        <f>65094888-66763+13189378+16384</f>
        <v>78233887</v>
      </c>
      <c r="C20" s="37"/>
      <c r="D20" s="38">
        <f>43703633-64156+5464</f>
        <v>43644941</v>
      </c>
      <c r="E20" s="37"/>
      <c r="F20" s="38">
        <f>41778059-66015+5464</f>
        <v>41717508</v>
      </c>
    </row>
    <row r="21" spans="1:6" ht="15">
      <c r="A21" s="7" t="s">
        <v>41</v>
      </c>
      <c r="B21" s="36">
        <f>20825+10695092+117627460+7924864+2515-65094888+66763</f>
        <v>71242631</v>
      </c>
      <c r="C21" s="37"/>
      <c r="D21" s="38">
        <f>17601+27534327+93897168+9156854+167-43703633+64156</f>
        <v>86966640</v>
      </c>
      <c r="E21" s="37"/>
      <c r="F21" s="38">
        <f>17633+27931214+98999794+9123476+356-41778059+66015</f>
        <v>94360429</v>
      </c>
    </row>
    <row r="22" spans="1:6" ht="15.75">
      <c r="A22" s="11" t="s">
        <v>39</v>
      </c>
      <c r="B22" s="39">
        <f>+B20+B21</f>
        <v>149476518</v>
      </c>
      <c r="C22" s="40"/>
      <c r="D22" s="39">
        <f>+D20+D21</f>
        <v>130611581</v>
      </c>
      <c r="E22" s="40"/>
      <c r="F22" s="39">
        <f>+F20+F21</f>
        <v>136077937</v>
      </c>
    </row>
    <row r="23" spans="1:6" ht="15">
      <c r="A23" s="7"/>
      <c r="B23" s="41"/>
      <c r="C23" s="37"/>
      <c r="D23" s="41"/>
      <c r="E23" s="37"/>
      <c r="F23" s="41"/>
    </row>
    <row r="24" spans="1:6" ht="15.75">
      <c r="A24" s="11" t="s">
        <v>4</v>
      </c>
      <c r="B24" s="41"/>
      <c r="C24" s="37"/>
      <c r="D24" s="41"/>
      <c r="E24" s="37"/>
      <c r="F24" s="41"/>
    </row>
    <row r="25" spans="1:6" ht="15">
      <c r="A25" s="7" t="s">
        <v>5</v>
      </c>
      <c r="B25" s="41" t="s">
        <v>6</v>
      </c>
      <c r="C25" s="37"/>
      <c r="D25" s="41" t="s">
        <v>6</v>
      </c>
      <c r="E25" s="37"/>
      <c r="F25" s="41" t="s">
        <v>6</v>
      </c>
    </row>
    <row r="26" spans="1:6" ht="15">
      <c r="A26" s="7" t="s">
        <v>7</v>
      </c>
      <c r="B26" s="36">
        <v>11</v>
      </c>
      <c r="C26" s="37"/>
      <c r="D26" s="38">
        <v>889</v>
      </c>
      <c r="E26" s="37"/>
      <c r="F26" s="38">
        <v>1074</v>
      </c>
    </row>
    <row r="27" spans="1:6" ht="15">
      <c r="A27" s="7" t="s">
        <v>8</v>
      </c>
      <c r="B27" s="36">
        <v>602898</v>
      </c>
      <c r="C27" s="37"/>
      <c r="D27" s="38">
        <v>595403</v>
      </c>
      <c r="E27" s="37"/>
      <c r="F27" s="38">
        <v>595403</v>
      </c>
    </row>
    <row r="28" spans="1:6" ht="15">
      <c r="A28" s="7" t="s">
        <v>9</v>
      </c>
      <c r="B28" s="36">
        <v>68380653</v>
      </c>
      <c r="C28" s="37"/>
      <c r="D28" s="38">
        <v>73160323</v>
      </c>
      <c r="E28" s="37"/>
      <c r="F28" s="38">
        <v>73169726</v>
      </c>
    </row>
    <row r="29" spans="1:6" ht="15">
      <c r="A29" s="7" t="s">
        <v>10</v>
      </c>
      <c r="B29" s="36">
        <f>1000644-40038</f>
        <v>960606</v>
      </c>
      <c r="C29" s="37"/>
      <c r="D29" s="38">
        <f>-3246987+3246987</f>
        <v>0</v>
      </c>
      <c r="E29" s="37"/>
      <c r="F29" s="38">
        <f>-3246969+3246969</f>
        <v>0</v>
      </c>
    </row>
    <row r="30" spans="1:6" ht="15.75" hidden="1">
      <c r="A30" s="7" t="s">
        <v>11</v>
      </c>
      <c r="B30" s="41">
        <v>0</v>
      </c>
      <c r="C30" s="42"/>
      <c r="D30" s="41">
        <v>0</v>
      </c>
      <c r="E30" s="43"/>
      <c r="F30" s="41">
        <v>0</v>
      </c>
    </row>
    <row r="31" spans="1:6" ht="15">
      <c r="A31" s="7" t="s">
        <v>12</v>
      </c>
      <c r="B31" s="36">
        <v>251</v>
      </c>
      <c r="C31" s="37"/>
      <c r="D31" s="38">
        <v>677</v>
      </c>
      <c r="E31" s="37"/>
      <c r="F31" s="38">
        <v>389</v>
      </c>
    </row>
    <row r="32" spans="1:6" ht="15">
      <c r="A32" s="7" t="s">
        <v>13</v>
      </c>
      <c r="B32" s="44">
        <f>30890+2999595+57804+1912517+9485+8150529+9398972</f>
        <v>22559792</v>
      </c>
      <c r="C32" s="37"/>
      <c r="D32" s="45">
        <f>51133+3223061+43492+1920871+9497+7948035+13197736</f>
        <v>26393825</v>
      </c>
      <c r="E32" s="37"/>
      <c r="F32" s="45">
        <f>48581+3223061+43492+1922932+24589+8280281+13255284</f>
        <v>26798220</v>
      </c>
    </row>
    <row r="33" spans="1:6" ht="15.75">
      <c r="A33" s="11" t="s">
        <v>14</v>
      </c>
      <c r="B33" s="46">
        <f>SUM(B26:B32)</f>
        <v>92504211</v>
      </c>
      <c r="C33" s="47"/>
      <c r="D33" s="46">
        <f>SUM(D26:D32)</f>
        <v>100151117</v>
      </c>
      <c r="E33" s="47"/>
      <c r="F33" s="46">
        <f>SUM(F26:F32)</f>
        <v>100564812</v>
      </c>
    </row>
    <row r="34" spans="1:6" ht="16.5" thickBot="1">
      <c r="A34" s="56" t="s">
        <v>15</v>
      </c>
      <c r="B34" s="48">
        <f>+B33+B22</f>
        <v>241980729</v>
      </c>
      <c r="C34" s="47"/>
      <c r="D34" s="48">
        <f>+D33+D22</f>
        <v>230762698</v>
      </c>
      <c r="E34" s="47"/>
      <c r="F34" s="48">
        <f>+F33+F22</f>
        <v>236642749</v>
      </c>
    </row>
    <row r="35" spans="1:6" ht="15.75" thickTop="1">
      <c r="A35" s="57"/>
      <c r="B35" s="41"/>
      <c r="C35" s="37"/>
      <c r="D35" s="41"/>
      <c r="E35" s="37"/>
      <c r="F35" s="41"/>
    </row>
    <row r="36" spans="1:6" ht="15.75">
      <c r="A36" s="56" t="s">
        <v>16</v>
      </c>
      <c r="B36" s="41"/>
      <c r="C36" s="37"/>
      <c r="D36" s="41"/>
      <c r="E36" s="37"/>
      <c r="F36" s="41"/>
    </row>
    <row r="37" spans="1:6" ht="15.75">
      <c r="A37" s="11" t="s">
        <v>17</v>
      </c>
      <c r="B37" s="49"/>
      <c r="C37" s="37"/>
      <c r="D37" s="49"/>
      <c r="E37" s="37"/>
      <c r="F37" s="49"/>
    </row>
    <row r="38" spans="1:6" ht="15">
      <c r="A38" s="7" t="s">
        <v>18</v>
      </c>
      <c r="B38" s="36">
        <f>34415503+1549734</f>
        <v>35965237</v>
      </c>
      <c r="C38" s="37"/>
      <c r="D38" s="38">
        <f>37034248+1756211</f>
        <v>38790459</v>
      </c>
      <c r="E38" s="37"/>
      <c r="F38" s="38">
        <f>37816297+1765757</f>
        <v>39582054</v>
      </c>
    </row>
    <row r="39" spans="1:6" ht="15">
      <c r="A39" s="7" t="s">
        <v>19</v>
      </c>
      <c r="B39" s="49"/>
      <c r="C39" s="37"/>
      <c r="D39" s="49"/>
      <c r="E39" s="37"/>
      <c r="F39" s="49"/>
    </row>
    <row r="40" spans="1:6" ht="15">
      <c r="A40" s="7" t="s">
        <v>20</v>
      </c>
      <c r="B40" s="36">
        <f>5403435+96536+1192337+1349011+90280</f>
        <v>8131599</v>
      </c>
      <c r="C40" s="37"/>
      <c r="D40" s="38">
        <f>11108271+194753+2103100+1601314+194</f>
        <v>15007632</v>
      </c>
      <c r="E40" s="37"/>
      <c r="F40" s="38">
        <f>7843011+200151+2065558+1979104+194</f>
        <v>12088018</v>
      </c>
    </row>
    <row r="41" spans="1:6" ht="15">
      <c r="A41" s="7" t="s">
        <v>21</v>
      </c>
      <c r="B41" s="41">
        <v>65895</v>
      </c>
      <c r="C41" s="37"/>
      <c r="D41" s="41">
        <v>70804</v>
      </c>
      <c r="E41" s="37"/>
      <c r="F41" s="41">
        <v>70804</v>
      </c>
    </row>
    <row r="42" spans="1:6" ht="15">
      <c r="A42" s="7" t="s">
        <v>22</v>
      </c>
      <c r="B42" s="36">
        <f>29212740-355000</f>
        <v>28857740</v>
      </c>
      <c r="C42" s="37"/>
      <c r="D42" s="38">
        <f>33879336-940000</f>
        <v>32939336</v>
      </c>
      <c r="E42" s="37"/>
      <c r="F42" s="38">
        <f>35898303-3009000</f>
        <v>32889303</v>
      </c>
    </row>
    <row r="43" spans="1:6" ht="15">
      <c r="A43" s="7" t="s">
        <v>23</v>
      </c>
      <c r="B43" s="44">
        <f>156521590-96536-133822573-19002337-1192337-1349011-90280-65895</f>
        <v>902621</v>
      </c>
      <c r="C43" s="37"/>
      <c r="D43" s="45">
        <f>129222623-194753-73911754-50180065-2103100-1601314-70804-193</f>
        <v>1160640</v>
      </c>
      <c r="E43" s="37"/>
      <c r="F43" s="45">
        <f>135965037-200151-80352280-50180065-2065558-1979104-70804-194</f>
        <v>1116881</v>
      </c>
    </row>
    <row r="44" spans="1:6" ht="15.75">
      <c r="A44" s="11" t="s">
        <v>24</v>
      </c>
      <c r="B44" s="50">
        <f>SUM(B38:B43)</f>
        <v>73923092</v>
      </c>
      <c r="C44" s="47"/>
      <c r="D44" s="50">
        <f>SUM(D38:D43)</f>
        <v>87968871</v>
      </c>
      <c r="E44" s="47"/>
      <c r="F44" s="50">
        <f>SUM(F38:F43)</f>
        <v>85747060</v>
      </c>
    </row>
    <row r="45" spans="1:6" ht="15">
      <c r="A45" s="12"/>
      <c r="B45" s="41"/>
      <c r="C45" s="37"/>
      <c r="D45" s="41"/>
      <c r="E45" s="37"/>
      <c r="F45" s="41"/>
    </row>
    <row r="46" spans="1:6" ht="15.75">
      <c r="A46" s="11" t="s">
        <v>25</v>
      </c>
      <c r="B46" s="41"/>
      <c r="C46" s="37"/>
      <c r="D46" s="41"/>
      <c r="E46" s="37"/>
      <c r="F46" s="41"/>
    </row>
    <row r="47" spans="1:6" ht="15">
      <c r="A47" s="7" t="s">
        <v>26</v>
      </c>
      <c r="B47" s="41"/>
      <c r="C47" s="37"/>
      <c r="D47" s="41"/>
      <c r="E47" s="37"/>
      <c r="F47" s="41"/>
    </row>
    <row r="48" spans="1:6" ht="15">
      <c r="A48" s="7" t="s">
        <v>27</v>
      </c>
      <c r="B48" s="41">
        <v>3913978</v>
      </c>
      <c r="C48" s="37"/>
      <c r="D48" s="41">
        <v>3913978</v>
      </c>
      <c r="E48" s="37"/>
      <c r="F48" s="41">
        <v>3913978</v>
      </c>
    </row>
    <row r="49" spans="1:6" ht="15">
      <c r="A49" s="7" t="s">
        <v>28</v>
      </c>
      <c r="B49" s="36">
        <f>110818+3555+30466</f>
        <v>144839</v>
      </c>
      <c r="C49" s="37"/>
      <c r="D49" s="38">
        <f>77311+3739+25722</f>
        <v>106772</v>
      </c>
      <c r="E49" s="37"/>
      <c r="F49" s="38">
        <f>77867+6166+35042</f>
        <v>119075</v>
      </c>
    </row>
    <row r="50" spans="1:6" ht="15">
      <c r="A50" s="7" t="s">
        <v>42</v>
      </c>
      <c r="B50" s="36">
        <f>355000+133822573+19002337</f>
        <v>153179910</v>
      </c>
      <c r="C50" s="37"/>
      <c r="D50" s="38">
        <f>940000+73911754+50180065</f>
        <v>125031819</v>
      </c>
      <c r="E50" s="37"/>
      <c r="F50" s="38">
        <f>3009000+80352280+50180065</f>
        <v>133541345</v>
      </c>
    </row>
    <row r="51" spans="1:6" ht="15">
      <c r="A51" s="7" t="s">
        <v>45</v>
      </c>
      <c r="B51" s="36">
        <f>658521-40038</f>
        <v>618483</v>
      </c>
      <c r="C51" s="37"/>
      <c r="D51" s="38">
        <f>1767428+3246987</f>
        <v>5014415</v>
      </c>
      <c r="E51" s="37"/>
      <c r="F51" s="38">
        <f>1041012+3246969</f>
        <v>4287981</v>
      </c>
    </row>
    <row r="52" spans="1:6" ht="15.75">
      <c r="A52" s="7" t="s">
        <v>29</v>
      </c>
      <c r="B52" s="36">
        <f>6666597+828353</f>
        <v>7494950</v>
      </c>
      <c r="C52" s="37"/>
      <c r="D52" s="38">
        <f>2608039+1021004</f>
        <v>3629043</v>
      </c>
      <c r="E52" s="47"/>
      <c r="F52" s="38">
        <f>2404662+1009006</f>
        <v>3413668</v>
      </c>
    </row>
    <row r="53" spans="1:6" ht="15.75">
      <c r="A53" s="11" t="s">
        <v>30</v>
      </c>
      <c r="B53" s="46">
        <f>SUM(B48:B52)</f>
        <v>165352160</v>
      </c>
      <c r="C53" s="47"/>
      <c r="D53" s="46">
        <f>SUM(D48:D52)</f>
        <v>137696027</v>
      </c>
      <c r="E53" s="37"/>
      <c r="F53" s="46">
        <f>SUM(F48:F52)</f>
        <v>145276047</v>
      </c>
    </row>
    <row r="54" spans="1:6" ht="15">
      <c r="A54" s="7"/>
      <c r="B54" s="41"/>
      <c r="C54" s="37"/>
      <c r="D54" s="41"/>
      <c r="E54" s="37"/>
      <c r="F54" s="41"/>
    </row>
    <row r="55" spans="1:6" ht="15.75">
      <c r="A55" s="11" t="s">
        <v>31</v>
      </c>
      <c r="B55" s="41"/>
      <c r="C55" s="37"/>
      <c r="D55" s="41"/>
      <c r="E55" s="37"/>
      <c r="F55" s="41"/>
    </row>
    <row r="56" spans="1:6" ht="15">
      <c r="A56" s="7" t="s">
        <v>32</v>
      </c>
      <c r="B56" s="41"/>
      <c r="C56" s="37"/>
      <c r="D56" s="41"/>
      <c r="E56" s="37"/>
      <c r="F56" s="41"/>
    </row>
    <row r="57" spans="1:6" ht="15">
      <c r="A57" s="7" t="s">
        <v>33</v>
      </c>
      <c r="B57" s="41">
        <f>4000</f>
        <v>4000</v>
      </c>
      <c r="C57" s="37"/>
      <c r="D57" s="41">
        <f>4000</f>
        <v>4000</v>
      </c>
      <c r="E57" s="37"/>
      <c r="F57" s="41">
        <f>4000</f>
        <v>4000</v>
      </c>
    </row>
    <row r="58" spans="1:6" ht="15">
      <c r="A58" s="7" t="s">
        <v>34</v>
      </c>
      <c r="B58" s="41">
        <v>20000</v>
      </c>
      <c r="C58" s="37"/>
      <c r="D58" s="41">
        <v>20000</v>
      </c>
      <c r="E58" s="37"/>
      <c r="F58" s="41">
        <v>20000</v>
      </c>
    </row>
    <row r="59" spans="1:6" ht="15">
      <c r="A59" s="7" t="s">
        <v>38</v>
      </c>
      <c r="B59" s="44">
        <v>2681477</v>
      </c>
      <c r="C59" s="37"/>
      <c r="D59" s="45">
        <v>5073800</v>
      </c>
      <c r="E59" s="37"/>
      <c r="F59" s="45">
        <v>5595642</v>
      </c>
    </row>
    <row r="60" spans="1:6" ht="15.75">
      <c r="A60" s="11" t="s">
        <v>35</v>
      </c>
      <c r="B60" s="51">
        <f>SUM(B57:B59)</f>
        <v>2705477</v>
      </c>
      <c r="C60" s="47"/>
      <c r="D60" s="51">
        <f>SUM(D57:D59)</f>
        <v>5097800</v>
      </c>
      <c r="E60" s="47"/>
      <c r="F60" s="51">
        <f>SUM(F57:F59)</f>
        <v>5619642</v>
      </c>
    </row>
    <row r="61" spans="1:6" ht="16.5" thickBot="1">
      <c r="A61" s="58" t="s">
        <v>36</v>
      </c>
      <c r="B61" s="52">
        <f>B44+B53+B60</f>
        <v>241980729</v>
      </c>
      <c r="C61" s="53"/>
      <c r="D61" s="52">
        <f>D44+D53+D60</f>
        <v>230762698</v>
      </c>
      <c r="E61" s="54"/>
      <c r="F61" s="52">
        <f>F44+F53+F60</f>
        <v>236642749</v>
      </c>
    </row>
    <row r="62" spans="1:6" ht="15.75" thickTop="1">
      <c r="A62" s="7"/>
      <c r="B62" s="25"/>
      <c r="C62" s="1"/>
      <c r="D62" s="1"/>
      <c r="E62" s="1"/>
      <c r="F62" s="33"/>
    </row>
    <row r="63" spans="1:6" ht="15" customHeight="1">
      <c r="A63" s="2"/>
      <c r="B63" s="3"/>
      <c r="C63" s="4"/>
      <c r="D63" s="5"/>
      <c r="E63" s="4"/>
      <c r="F63" s="6"/>
    </row>
    <row r="64" spans="1:6" ht="19.5" customHeight="1">
      <c r="A64" s="22" t="s">
        <v>44</v>
      </c>
      <c r="B64" s="18"/>
      <c r="C64" s="19"/>
      <c r="D64" s="26"/>
      <c r="E64" s="18"/>
      <c r="F64" s="34"/>
    </row>
    <row r="65" spans="1:6" ht="15.75" customHeight="1">
      <c r="A65" s="23" t="s">
        <v>52</v>
      </c>
      <c r="B65" s="1"/>
      <c r="C65" s="19"/>
      <c r="D65" s="26"/>
      <c r="E65" s="18"/>
      <c r="F65" s="34"/>
    </row>
    <row r="66" spans="1:10" ht="12.75" customHeight="1">
      <c r="A66" s="23" t="s">
        <v>46</v>
      </c>
      <c r="B66" s="1"/>
      <c r="C66" s="21"/>
      <c r="D66" s="21"/>
      <c r="E66" s="21"/>
      <c r="F66" s="9"/>
      <c r="G66" s="21"/>
      <c r="H66" s="21"/>
      <c r="I66" s="21"/>
      <c r="J66" s="21"/>
    </row>
    <row r="67" spans="1:6" ht="15.75">
      <c r="A67" s="2" t="s">
        <v>47</v>
      </c>
      <c r="B67" s="20"/>
      <c r="C67" s="20"/>
      <c r="D67" s="20"/>
      <c r="E67" s="20"/>
      <c r="F67" s="35"/>
    </row>
    <row r="69" spans="2:6" ht="15" hidden="1">
      <c r="B69">
        <f>B61-B34</f>
        <v>0</v>
      </c>
      <c r="D69">
        <f>D61-D34</f>
        <v>0</v>
      </c>
      <c r="E69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2008-03-07T18:29:57Z</cp:lastPrinted>
  <dcterms:created xsi:type="dcterms:W3CDTF">2000-01-13T22:55:02Z</dcterms:created>
  <dcterms:modified xsi:type="dcterms:W3CDTF">2008-03-12T13:49:39Z</dcterms:modified>
  <cp:category/>
  <cp:version/>
  <cp:contentType/>
  <cp:contentStatus/>
</cp:coreProperties>
</file>