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balance sheet - 24 Dec. 2008" sheetId="1" r:id="rId1"/>
  </sheets>
  <definedNames>
    <definedName name="_xlnm.Print_Area" localSheetId="0">'balance sheet - 24 Dec. 2008'!$A$11:$F$67</definedName>
    <definedName name="_xlnm.Print_Area">'balance sheet - 24 Dec. 2008'!$A$10:$F$63</definedName>
  </definedNames>
  <calcPr fullCalcOnLoad="1"/>
</workbook>
</file>

<file path=xl/sharedStrings.xml><?xml version="1.0" encoding="utf-8"?>
<sst xmlns="http://schemas.openxmlformats.org/spreadsheetml/2006/main" count="59" uniqueCount="55">
  <si>
    <t>BANK OF JAMAICA</t>
  </si>
  <si>
    <t>BALANCE SHEET</t>
  </si>
  <si>
    <t>$'000</t>
  </si>
  <si>
    <t xml:space="preserve"> 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</si>
  <si>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</si>
  <si>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</si>
  <si>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</si>
  <si>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</si>
  <si>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</si>
  <si>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</si>
  <si>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</si>
  <si>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</si>
  <si>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</si>
  <si>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</si>
  <si>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</si>
  <si>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</si>
  <si>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</si>
  <si>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</si>
  <si>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</si>
  <si>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</si>
  <si>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</si>
  <si>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</si>
  <si>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</si>
  <si>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</si>
  <si>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</si>
  <si>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</si>
  <si>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International Monetary Fund</t>
  </si>
  <si>
    <t xml:space="preserve">     Allocation of Special Drawing Rights</t>
  </si>
  <si>
    <t xml:space="preserve">   Foreign Liabilities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</si>
  <si>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</si>
  <si>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</si>
  <si>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</si>
  <si>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</si>
  <si>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</si>
  <si>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</si>
  <si>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TOTAL CAPITAL &amp; RESERVES</t>
  </si>
  <si>
    <t>TOTAL LIABILITIES,CAPITAL &amp; RESERVES</t>
  </si>
  <si>
    <t>ASSETS</t>
  </si>
  <si>
    <t xml:space="preserve">   Contingency Reserves and Provisions</t>
  </si>
  <si>
    <t xml:space="preserve">  TOTAL FOREIGN ASSETS</t>
  </si>
  <si>
    <t xml:space="preserve">   Bonds &amp; Other Long Term Securities</t>
  </si>
  <si>
    <t xml:space="preserve">   Time Deposits &amp; Other Cash Resources</t>
  </si>
  <si>
    <t xml:space="preserve">   Open Market Instruments</t>
  </si>
  <si>
    <t xml:space="preserve"> </t>
  </si>
  <si>
    <t>Note</t>
  </si>
  <si>
    <t xml:space="preserve">   Amounts Due to Government of Jamaica</t>
  </si>
  <si>
    <t>congruent with Section 9 of the Bank of Jamaica Act, which provides that losses incurred by the Bank of Jamaica</t>
  </si>
  <si>
    <r>
      <t xml:space="preserve">are to be </t>
    </r>
    <r>
      <rPr>
        <sz val="12"/>
        <rFont val="Arial MT"/>
        <family val="0"/>
      </rPr>
      <t>funded by the Government</t>
    </r>
    <r>
      <rPr>
        <sz val="12"/>
        <rFont val="Arial MT"/>
        <family val="0"/>
      </rPr>
      <t xml:space="preserve"> and profits earned by the Bank are </t>
    </r>
    <r>
      <rPr>
        <b/>
        <sz val="12"/>
        <rFont val="Arial MT"/>
        <family val="0"/>
      </rPr>
      <t>due to the Government.</t>
    </r>
  </si>
  <si>
    <t>10 DECEMBER</t>
  </si>
  <si>
    <t>AS AT 24 DECEMBER  2008</t>
  </si>
  <si>
    <t xml:space="preserve"> 24 DECEMBER</t>
  </si>
  <si>
    <t>26 DECEMBER</t>
  </si>
  <si>
    <r>
      <t>The year to date profit of $6.60bn is included in</t>
    </r>
    <r>
      <rPr>
        <b/>
        <sz val="12"/>
        <rFont val="Arial MT"/>
        <family val="0"/>
      </rPr>
      <t xml:space="preserve"> Amounts due to Government</t>
    </r>
    <r>
      <rPr>
        <sz val="12"/>
        <rFont val="Arial MT"/>
        <family val="0"/>
      </rPr>
      <t xml:space="preserve">. This reporting format is </t>
    </r>
  </si>
  <si>
    <t>News Release</t>
  </si>
  <si>
    <t>07 January 2009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</si>
</sst>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_);\(&quot;J$&quot;#,##0\)"/>
    <numFmt numFmtId="165" formatCode="&quot;J$&quot;#,##0_);[Red]\(&quot;J$&quot;#,##0\)"/>
    <numFmt numFmtId="166" formatCode="&quot;J$&quot;#,##0.00_);\(&quot;J$&quot;#,##0.00\)"/>
    <numFmt numFmtId="167" formatCode="&quot;J$&quot;#,##0.00_);[Red]\(&quot;J$&quot;#,##0.00\)"/>
    <numFmt numFmtId="168" formatCode="_(&quot;J$&quot;* #,##0_);_(&quot;J$&quot;* \(#,##0\);_(&quot;J$&quot;* &quot;-&quot;_);_(@_)"/>
    <numFmt numFmtId="169" formatCode="_(&quot;J$&quot;* #,##0.00_);_(&quot;J$&quot;* \(#,##0.00\);_(&quot;J$&quot;* &quot;-&quot;??_);_(@_)"/>
    <numFmt numFmtId="170" formatCode="&quot;J$&quot;#,##0;\-&quot;J$&quot;#,##0"/>
    <numFmt numFmtId="171" formatCode="&quot;J$&quot;#,##0;[Red]\-&quot;J$&quot;#,##0"/>
    <numFmt numFmtId="172" formatCode="&quot;J$&quot;#,##0.00;\-&quot;J$&quot;#,##0.00"/>
    <numFmt numFmtId="173" formatCode="&quot;J$&quot;#,##0.00;[Red]\-&quot;J$&quot;#,##0.00"/>
    <numFmt numFmtId="174" formatCode="_-&quot;J$&quot;* #,##0_-;\-&quot;J$&quot;* #,##0_-;_-&quot;J$&quot;* &quot;-&quot;_-;_-@_-"/>
    <numFmt numFmtId="175" formatCode="_-* #,##0_-;\-* #,##0_-;_-* &quot;-&quot;_-;_-@_-"/>
    <numFmt numFmtId="176" formatCode="_-&quot;J$&quot;* #,##0.00_-;\-&quot;J$&quot;* #,##0.00_-;_-&quot;J$&quot;* &quot;-&quot;??_-;_-@_-"/>
    <numFmt numFmtId="177" formatCode="_-* #,##0.00_-;\-* #,##0.00_-;_-* &quot;-&quot;??_-;_-@_-"/>
    <numFmt numFmtId="178" formatCode="#,##0.0_);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_);\(#,##0.000\)"/>
    <numFmt numFmtId="183" formatCode="#,##0.0000_);\(#,##0.0000\)"/>
  </numFmts>
  <fonts count="15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b/>
      <sz val="12"/>
      <color indexed="12"/>
      <name val="Arial MT"/>
      <family val="0"/>
    </font>
    <font>
      <b/>
      <sz val="12"/>
      <color indexed="8"/>
      <name val="Arial MT"/>
      <family val="0"/>
    </font>
    <font>
      <sz val="8"/>
      <color indexed="8"/>
      <name val="Arial"/>
      <family val="0"/>
    </font>
    <font>
      <b/>
      <i/>
      <sz val="12"/>
      <color indexed="14"/>
      <name val="Times New Roman"/>
      <family val="1"/>
    </font>
    <font>
      <sz val="11"/>
      <name val="Arial MT"/>
      <family val="0"/>
    </font>
    <font>
      <b/>
      <sz val="12"/>
      <name val="Arial MT"/>
      <family val="0"/>
    </font>
    <font>
      <b/>
      <sz val="11"/>
      <color indexed="8"/>
      <name val="Arial Narrow"/>
      <family val="2"/>
    </font>
    <font>
      <b/>
      <sz val="11"/>
      <color indexed="8"/>
      <name val="Arial MT"/>
      <family val="0"/>
    </font>
    <font>
      <u val="single"/>
      <sz val="9"/>
      <color indexed="12"/>
      <name val="Arial MT"/>
      <family val="0"/>
    </font>
    <font>
      <u val="single"/>
      <sz val="9"/>
      <color indexed="36"/>
      <name val="Arial MT"/>
      <family val="0"/>
    </font>
    <font>
      <b/>
      <sz val="14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double"/>
    </border>
  </borders>
  <cellStyleXfs count="17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9">
    <xf numFmtId="37" fontId="0" fillId="2" borderId="0" xfId="0" applyNumberFormat="1" applyFill="1" applyAlignment="1">
      <alignment/>
    </xf>
    <xf numFmtId="37" fontId="5" fillId="2" borderId="0" xfId="0" applyNumberFormat="1" applyFon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1" xfId="0" applyNumberFormat="1" applyFill="1" applyBorder="1" applyAlignment="1">
      <alignment/>
    </xf>
    <xf numFmtId="37" fontId="0" fillId="2" borderId="2" xfId="0" applyNumberFormat="1" applyFill="1" applyBorder="1" applyAlignment="1">
      <alignment/>
    </xf>
    <xf numFmtId="37" fontId="2" fillId="2" borderId="2" xfId="0" applyNumberFormat="1" applyFont="1" applyFill="1" applyBorder="1" applyAlignment="1">
      <alignment horizontal="centerContinuous"/>
    </xf>
    <xf numFmtId="37" fontId="0" fillId="2" borderId="3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7" fillId="2" borderId="5" xfId="0" applyNumberFormat="1" applyFont="1" applyFill="1" applyBorder="1" applyAlignment="1">
      <alignment/>
    </xf>
    <xf numFmtId="37" fontId="5" fillId="2" borderId="6" xfId="0" applyNumberFormat="1" applyFont="1" applyFill="1" applyBorder="1" applyAlignment="1">
      <alignment/>
    </xf>
    <xf numFmtId="37" fontId="2" fillId="2" borderId="7" xfId="0" applyNumberFormat="1" applyFont="1" applyFill="1" applyBorder="1" applyAlignment="1">
      <alignment horizontal="centerContinuous"/>
    </xf>
    <xf numFmtId="37" fontId="0" fillId="2" borderId="7" xfId="0" applyNumberFormat="1" applyFont="1" applyFill="1" applyBorder="1" applyAlignment="1">
      <alignment/>
    </xf>
    <xf numFmtId="37" fontId="3" fillId="2" borderId="4" xfId="0" applyNumberFormat="1" applyFont="1" applyFill="1" applyBorder="1" applyAlignment="1">
      <alignment horizontal="centerContinuous"/>
    </xf>
    <xf numFmtId="37" fontId="7" fillId="2" borderId="4" xfId="0" applyNumberFormat="1" applyFont="1" applyFill="1" applyBorder="1" applyAlignment="1">
      <alignment/>
    </xf>
    <xf numFmtId="37" fontId="4" fillId="2" borderId="4" xfId="0" applyNumberFormat="1" applyFont="1" applyFill="1" applyBorder="1" applyAlignment="1">
      <alignment/>
    </xf>
    <xf numFmtId="37" fontId="6" fillId="2" borderId="4" xfId="0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 horizontal="centerContinuous"/>
    </xf>
    <xf numFmtId="37" fontId="0" fillId="2" borderId="8" xfId="0" applyNumberFormat="1" applyFill="1" applyBorder="1" applyAlignment="1">
      <alignment/>
    </xf>
    <xf numFmtId="37" fontId="3" fillId="2" borderId="9" xfId="0" applyNumberFormat="1" applyFont="1" applyFill="1" applyBorder="1" applyAlignment="1">
      <alignment horizontal="centerContinuous"/>
    </xf>
    <xf numFmtId="37" fontId="2" fillId="2" borderId="8" xfId="0" applyNumberFormat="1" applyFont="1" applyFill="1" applyBorder="1" applyAlignment="1">
      <alignment horizontal="centerContinuous"/>
    </xf>
    <xf numFmtId="37" fontId="2" fillId="2" borderId="10" xfId="0" applyNumberFormat="1" applyFont="1" applyFill="1" applyBorder="1" applyAlignment="1">
      <alignment horizontal="centerContinuous"/>
    </xf>
    <xf numFmtId="37" fontId="8" fillId="2" borderId="0" xfId="0" applyNumberFormat="1" applyFont="1" applyFill="1" applyBorder="1" applyAlignment="1">
      <alignment/>
    </xf>
    <xf numFmtId="37" fontId="11" fillId="2" borderId="0" xfId="0" applyNumberFormat="1" applyFont="1" applyFill="1" applyBorder="1" applyAlignment="1">
      <alignment/>
    </xf>
    <xf numFmtId="37" fontId="8" fillId="2" borderId="2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7" fontId="10" fillId="2" borderId="9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37" fontId="0" fillId="2" borderId="9" xfId="0" applyNumberFormat="1" applyFill="1" applyBorder="1" applyAlignment="1">
      <alignment/>
    </xf>
    <xf numFmtId="37" fontId="0" fillId="2" borderId="11" xfId="0" applyNumberFormat="1" applyFill="1" applyBorder="1" applyAlignment="1">
      <alignment/>
    </xf>
    <xf numFmtId="37" fontId="4" fillId="2" borderId="0" xfId="0" applyNumberFormat="1" applyFont="1" applyFill="1" applyBorder="1" applyAlignment="1">
      <alignment horizontal="center"/>
    </xf>
    <xf numFmtId="37" fontId="4" fillId="2" borderId="0" xfId="0" applyNumberFormat="1" applyFont="1" applyFill="1" applyBorder="1" applyAlignment="1">
      <alignment/>
    </xf>
    <xf numFmtId="37" fontId="9" fillId="2" borderId="0" xfId="0" applyNumberFormat="1" applyFont="1" applyFill="1" applyBorder="1" applyAlignment="1">
      <alignment/>
    </xf>
    <xf numFmtId="37" fontId="5" fillId="2" borderId="0" xfId="0" applyNumberFormat="1" applyFont="1" applyFill="1" applyBorder="1" applyAlignment="1">
      <alignment horizontal="right"/>
    </xf>
    <xf numFmtId="37" fontId="2" fillId="2" borderId="0" xfId="0" applyNumberFormat="1" applyFont="1" applyFill="1" applyBorder="1" applyAlignment="1">
      <alignment horizontal="right"/>
    </xf>
    <xf numFmtId="37" fontId="0" fillId="2" borderId="12" xfId="0" applyNumberFormat="1" applyFill="1" applyBorder="1" applyAlignment="1">
      <alignment/>
    </xf>
    <xf numFmtId="37" fontId="8" fillId="2" borderId="7" xfId="0" applyNumberFormat="1" applyFont="1" applyFill="1" applyBorder="1" applyAlignment="1">
      <alignment/>
    </xf>
    <xf numFmtId="37" fontId="8" fillId="2" borderId="3" xfId="0" applyNumberFormat="1" applyFont="1" applyFill="1" applyBorder="1" applyAlignment="1">
      <alignment/>
    </xf>
    <xf numFmtId="37" fontId="5" fillId="2" borderId="2" xfId="0" applyNumberFormat="1" applyFont="1" applyFill="1" applyBorder="1" applyAlignment="1">
      <alignment horizontal="center"/>
    </xf>
    <xf numFmtId="37" fontId="5" fillId="2" borderId="13" xfId="0" applyNumberFormat="1" applyFont="1" applyFill="1" applyBorder="1" applyAlignment="1">
      <alignment/>
    </xf>
    <xf numFmtId="37" fontId="4" fillId="2" borderId="8" xfId="0" applyNumberFormat="1" applyFont="1" applyFill="1" applyBorder="1" applyAlignment="1">
      <alignment horizontal="center"/>
    </xf>
    <xf numFmtId="37" fontId="0" fillId="0" borderId="0" xfId="0" applyNumberFormat="1" applyFill="1" applyAlignment="1">
      <alignment/>
    </xf>
    <xf numFmtId="37" fontId="8" fillId="2" borderId="8" xfId="0" applyNumberFormat="1" applyFont="1" applyFill="1" applyBorder="1" applyAlignment="1">
      <alignment/>
    </xf>
    <xf numFmtId="0" fontId="4" fillId="3" borderId="14" xfId="0" applyNumberFormat="1" applyFont="1" applyFill="1" applyBorder="1" applyAlignment="1">
      <alignment horizontal="center"/>
    </xf>
    <xf numFmtId="16" fontId="4" fillId="3" borderId="14" xfId="0" applyNumberFormat="1" applyFont="1" applyFill="1" applyBorder="1" applyAlignment="1" quotePrefix="1">
      <alignment horizontal="center"/>
    </xf>
    <xf numFmtId="37" fontId="4" fillId="3" borderId="14" xfId="0" applyNumberFormat="1" applyFont="1" applyFill="1" applyBorder="1" applyAlignment="1">
      <alignment horizontal="center"/>
    </xf>
    <xf numFmtId="37" fontId="0" fillId="3" borderId="14" xfId="0" applyNumberFormat="1" applyFill="1" applyBorder="1" applyAlignment="1">
      <alignment/>
    </xf>
    <xf numFmtId="37" fontId="9" fillId="3" borderId="15" xfId="0" applyNumberFormat="1" applyFont="1" applyFill="1" applyBorder="1" applyAlignment="1">
      <alignment/>
    </xf>
    <xf numFmtId="37" fontId="5" fillId="3" borderId="16" xfId="0" applyNumberFormat="1" applyFont="1" applyFill="1" applyBorder="1" applyAlignment="1">
      <alignment/>
    </xf>
    <xf numFmtId="37" fontId="5" fillId="3" borderId="17" xfId="0" applyNumberFormat="1" applyFont="1" applyFill="1" applyBorder="1" applyAlignment="1">
      <alignment/>
    </xf>
    <xf numFmtId="39" fontId="0" fillId="3" borderId="14" xfId="0" applyNumberFormat="1" applyFill="1" applyBorder="1" applyAlignment="1">
      <alignment/>
    </xf>
    <xf numFmtId="37" fontId="5" fillId="3" borderId="18" xfId="0" applyNumberFormat="1" applyFont="1" applyFill="1" applyBorder="1" applyAlignment="1">
      <alignment/>
    </xf>
    <xf numFmtId="37" fontId="5" fillId="3" borderId="14" xfId="0" applyNumberFormat="1" applyFont="1" applyFill="1" applyBorder="1" applyAlignment="1">
      <alignment/>
    </xf>
    <xf numFmtId="37" fontId="5" fillId="3" borderId="19" xfId="0" applyNumberFormat="1" applyFont="1" applyFill="1" applyBorder="1" applyAlignment="1">
      <alignment/>
    </xf>
    <xf numFmtId="37" fontId="0" fillId="3" borderId="14" xfId="0" applyNumberFormat="1" applyFont="1" applyFill="1" applyBorder="1" applyAlignment="1">
      <alignment/>
    </xf>
    <xf numFmtId="37" fontId="0" fillId="3" borderId="18" xfId="0" applyNumberFormat="1" applyFont="1" applyFill="1" applyBorder="1" applyAlignment="1">
      <alignment/>
    </xf>
    <xf numFmtId="37" fontId="0" fillId="3" borderId="0" xfId="0" applyNumberFormat="1" applyFill="1" applyAlignment="1">
      <alignment/>
    </xf>
    <xf numFmtId="38" fontId="0" fillId="3" borderId="14" xfId="0" applyNumberFormat="1" applyFont="1" applyFill="1" applyBorder="1" applyAlignment="1">
      <alignment/>
    </xf>
    <xf numFmtId="37" fontId="14" fillId="2" borderId="0" xfId="0" applyNumberFormat="1" applyFont="1" applyFill="1" applyBorder="1" applyAlignment="1">
      <alignment/>
    </xf>
    <xf numFmtId="49" fontId="14" fillId="2" borderId="0" xfId="0" applyNumberFormat="1" applyFont="1" applyFill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1381125</xdr:colOff>
      <xdr:row>4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showOutlineSymbols="0" zoomScale="75" zoomScaleNormal="75" zoomScaleSheetLayoutView="75" workbookViewId="0" topLeftCell="A1">
      <selection activeCell="A73" sqref="A73"/>
    </sheetView>
  </sheetViews>
  <sheetFormatPr defaultColWidth="8.6640625" defaultRowHeight="15"/>
  <cols>
    <col min="1" max="1" width="39.10546875" style="0" customWidth="1"/>
    <col min="2" max="2" width="16.77734375" style="0" customWidth="1"/>
    <col min="3" max="3" width="1.5625" style="0" customWidth="1"/>
    <col min="4" max="4" width="17.3359375" style="0" customWidth="1"/>
    <col min="5" max="5" width="1.5625" style="2" customWidth="1"/>
    <col min="6" max="6" width="17.3359375" style="0" customWidth="1"/>
    <col min="7" max="7" width="11.77734375" style="0" bestFit="1" customWidth="1"/>
    <col min="8" max="16384" width="11.4453125" style="0" customWidth="1"/>
  </cols>
  <sheetData>
    <row r="1" spans="1:6" ht="15">
      <c r="A1" s="27"/>
      <c r="B1" s="17"/>
      <c r="C1" s="17"/>
      <c r="D1" s="17"/>
      <c r="E1" s="17"/>
      <c r="F1" s="17"/>
    </row>
    <row r="2" spans="1:6" ht="15">
      <c r="A2" s="7"/>
      <c r="B2" s="2"/>
      <c r="C2" s="2"/>
      <c r="D2" s="2"/>
      <c r="F2" s="2"/>
    </row>
    <row r="3" spans="1:6" ht="15">
      <c r="A3" s="7"/>
      <c r="B3" s="2"/>
      <c r="C3" s="2"/>
      <c r="D3" s="2"/>
      <c r="F3" s="2"/>
    </row>
    <row r="4" spans="1:6" ht="15">
      <c r="A4" s="7"/>
      <c r="B4" s="2"/>
      <c r="C4" s="2"/>
      <c r="D4" s="2"/>
      <c r="F4" s="2"/>
    </row>
    <row r="5" spans="1:6" ht="15">
      <c r="A5" s="7"/>
      <c r="B5" s="2"/>
      <c r="C5" s="2"/>
      <c r="D5" s="2"/>
      <c r="F5" s="2"/>
    </row>
    <row r="6" spans="1:6" ht="18.75">
      <c r="A6" s="57" t="s">
        <v>53</v>
      </c>
      <c r="B6" s="2"/>
      <c r="C6" s="2"/>
      <c r="D6" s="2"/>
      <c r="F6" s="2"/>
    </row>
    <row r="7" spans="1:6" ht="18.75">
      <c r="A7" s="58" t="s">
        <v>54</v>
      </c>
      <c r="B7" s="2"/>
      <c r="C7" s="2"/>
      <c r="D7" s="2"/>
      <c r="F7" s="2"/>
    </row>
    <row r="8" spans="1:6" ht="15">
      <c r="A8" s="7"/>
      <c r="B8" s="2"/>
      <c r="C8" s="2"/>
      <c r="D8" s="2"/>
      <c r="F8" s="2"/>
    </row>
    <row r="9" spans="1:6" ht="15">
      <c r="A9" s="7"/>
      <c r="B9" s="2"/>
      <c r="C9" s="2"/>
      <c r="D9" s="2"/>
      <c r="F9" s="2"/>
    </row>
    <row r="10" spans="1:6" ht="15.75">
      <c r="A10" s="3"/>
      <c r="B10" s="37"/>
      <c r="C10" s="4"/>
      <c r="D10" s="37"/>
      <c r="E10" s="4"/>
      <c r="F10" s="37"/>
    </row>
    <row r="11" spans="1:6" ht="18">
      <c r="A11" s="18" t="s">
        <v>0</v>
      </c>
      <c r="B11" s="20"/>
      <c r="C11" s="19"/>
      <c r="D11" s="20"/>
      <c r="E11" s="19"/>
      <c r="F11" s="20"/>
    </row>
    <row r="12" spans="1:6" ht="18">
      <c r="A12" s="12" t="s">
        <v>1</v>
      </c>
      <c r="B12" s="10"/>
      <c r="C12" s="16"/>
      <c r="D12" s="10"/>
      <c r="E12" s="16"/>
      <c r="F12" s="10"/>
    </row>
    <row r="13" spans="1:6" ht="18">
      <c r="A13" s="12" t="s">
        <v>49</v>
      </c>
      <c r="B13" s="10"/>
      <c r="C13" s="16"/>
      <c r="D13" s="10"/>
      <c r="E13" s="16"/>
      <c r="F13" s="10"/>
    </row>
    <row r="14" spans="1:6" ht="15">
      <c r="A14" s="3" t="s">
        <v>43</v>
      </c>
      <c r="B14" s="4"/>
      <c r="C14" s="4"/>
      <c r="D14" s="4"/>
      <c r="E14" s="4"/>
      <c r="F14" s="6"/>
    </row>
    <row r="15" spans="1:6" ht="15.75">
      <c r="A15" s="7"/>
      <c r="B15" s="42">
        <v>2007</v>
      </c>
      <c r="C15" s="39"/>
      <c r="D15" s="42">
        <v>2008</v>
      </c>
      <c r="E15" s="29"/>
      <c r="F15" s="42">
        <v>2008</v>
      </c>
    </row>
    <row r="16" spans="1:6" ht="15.75">
      <c r="A16" s="7"/>
      <c r="B16" s="43" t="s">
        <v>51</v>
      </c>
      <c r="C16" s="30"/>
      <c r="D16" s="43" t="s">
        <v>48</v>
      </c>
      <c r="E16" s="30"/>
      <c r="F16" s="43" t="s">
        <v>50</v>
      </c>
    </row>
    <row r="17" spans="1:6" ht="15.75">
      <c r="A17" s="7"/>
      <c r="B17" s="44" t="s">
        <v>2</v>
      </c>
      <c r="C17" s="30"/>
      <c r="D17" s="44" t="s">
        <v>2</v>
      </c>
      <c r="E17" s="30"/>
      <c r="F17" s="44" t="s">
        <v>2</v>
      </c>
    </row>
    <row r="18" spans="1:6" ht="15.75">
      <c r="A18" s="13" t="s">
        <v>37</v>
      </c>
      <c r="B18" s="45"/>
      <c r="C18" s="2"/>
      <c r="D18" s="45"/>
      <c r="F18" s="45"/>
    </row>
    <row r="19" spans="1:6" ht="15.75">
      <c r="A19" s="14" t="s">
        <v>3</v>
      </c>
      <c r="B19" s="45"/>
      <c r="C19" s="2"/>
      <c r="D19" s="45"/>
      <c r="F19" s="45"/>
    </row>
    <row r="20" spans="1:6" ht="15">
      <c r="A20" s="7" t="s">
        <v>40</v>
      </c>
      <c r="B20" s="53">
        <f>56706868-67702+4950472+20530</f>
        <v>61610168</v>
      </c>
      <c r="C20" s="2"/>
      <c r="D20" s="53">
        <f>46607861-65884+7672</f>
        <v>46549649</v>
      </c>
      <c r="F20" s="53">
        <f>46251378-66707+7672</f>
        <v>46192343</v>
      </c>
    </row>
    <row r="21" spans="1:6" ht="15">
      <c r="A21" s="7" t="s">
        <v>41</v>
      </c>
      <c r="B21" s="53">
        <f>15502+29105419+91830297+8890113+172560-56706868+67702</f>
        <v>73374725</v>
      </c>
      <c r="C21" s="2"/>
      <c r="D21" s="53">
        <f>49195+16748039+109451032+12151352+43210-46607861+65884</f>
        <v>91900851</v>
      </c>
      <c r="F21" s="53">
        <f>17877+26923649+104740762+12367514+9097-46251378+66707</f>
        <v>97874228</v>
      </c>
    </row>
    <row r="22" spans="1:6" ht="15.75">
      <c r="A22" s="14" t="s">
        <v>39</v>
      </c>
      <c r="B22" s="46">
        <f>+B20+B21</f>
        <v>134984893</v>
      </c>
      <c r="C22" s="31"/>
      <c r="D22" s="46">
        <f>+D20+D21</f>
        <v>138450500</v>
      </c>
      <c r="E22" s="31"/>
      <c r="F22" s="46">
        <f>+F20+F21</f>
        <v>144066571</v>
      </c>
    </row>
    <row r="23" spans="1:6" ht="15">
      <c r="A23" s="7"/>
      <c r="B23" s="45"/>
      <c r="C23" s="2"/>
      <c r="D23" s="45"/>
      <c r="F23" s="45"/>
    </row>
    <row r="24" spans="1:6" ht="15.75">
      <c r="A24" s="14" t="s">
        <v>4</v>
      </c>
      <c r="B24" s="45"/>
      <c r="C24" s="2"/>
      <c r="D24" s="45"/>
      <c r="F24" s="45"/>
    </row>
    <row r="25" spans="1:6" ht="15">
      <c r="A25" s="7" t="s">
        <v>5</v>
      </c>
      <c r="B25" s="45" t="s">
        <v>6</v>
      </c>
      <c r="C25" s="2"/>
      <c r="D25" s="45" t="s">
        <v>6</v>
      </c>
      <c r="F25" s="45" t="s">
        <v>6</v>
      </c>
    </row>
    <row r="26" spans="1:6" ht="15">
      <c r="A26" s="7" t="s">
        <v>7</v>
      </c>
      <c r="B26" s="53">
        <v>907</v>
      </c>
      <c r="C26" s="2"/>
      <c r="D26" s="53">
        <v>0</v>
      </c>
      <c r="F26" s="53">
        <v>32</v>
      </c>
    </row>
    <row r="27" spans="1:6" ht="15">
      <c r="A27" s="7" t="s">
        <v>8</v>
      </c>
      <c r="B27" s="53">
        <v>592832</v>
      </c>
      <c r="C27" s="2"/>
      <c r="D27" s="53">
        <v>732883</v>
      </c>
      <c r="F27" s="53">
        <v>732883</v>
      </c>
    </row>
    <row r="28" spans="1:6" ht="15">
      <c r="A28" s="7" t="s">
        <v>9</v>
      </c>
      <c r="B28" s="53">
        <v>73095860</v>
      </c>
      <c r="C28" s="2"/>
      <c r="D28" s="53">
        <f>81322918-1667000</f>
        <v>79655918</v>
      </c>
      <c r="F28" s="53">
        <f>89712918-3057000</f>
        <v>86655918</v>
      </c>
    </row>
    <row r="29" spans="1:6" ht="15">
      <c r="A29" s="7" t="s">
        <v>10</v>
      </c>
      <c r="B29" s="53">
        <v>84485</v>
      </c>
      <c r="C29" s="2"/>
      <c r="D29" s="56">
        <f>-2578218+2748356</f>
        <v>170138</v>
      </c>
      <c r="F29" s="56">
        <f>-2578243+2748356</f>
        <v>170113</v>
      </c>
    </row>
    <row r="30" spans="1:6" ht="15.75">
      <c r="A30" s="7" t="s">
        <v>11</v>
      </c>
      <c r="B30" s="45">
        <v>0</v>
      </c>
      <c r="C30" s="33"/>
      <c r="D30" s="45">
        <f>15494268+1667000</f>
        <v>17161268</v>
      </c>
      <c r="E30" s="32"/>
      <c r="F30" s="45">
        <f>16565634+3057000</f>
        <v>19622634</v>
      </c>
    </row>
    <row r="31" spans="1:6" ht="15">
      <c r="A31" s="7" t="s">
        <v>12</v>
      </c>
      <c r="B31" s="53">
        <v>1917</v>
      </c>
      <c r="C31" s="2"/>
      <c r="D31" s="53">
        <v>442</v>
      </c>
      <c r="F31" s="53">
        <v>494</v>
      </c>
    </row>
    <row r="32" spans="1:6" ht="15">
      <c r="A32" s="7" t="s">
        <v>13</v>
      </c>
      <c r="B32" s="54">
        <f>30940+2999595+48125+1884746+9484+7117434+13413586</f>
        <v>25503910</v>
      </c>
      <c r="C32" s="2"/>
      <c r="D32" s="54">
        <f>60025+3223061+30687+1810264+10130+4367553+16673088</f>
        <v>26174808</v>
      </c>
      <c r="F32" s="54">
        <f>38497+3223061+25569+1820206+9498+3810705+16802170</f>
        <v>25729706</v>
      </c>
    </row>
    <row r="33" spans="1:6" ht="15.75">
      <c r="A33" s="14" t="s">
        <v>14</v>
      </c>
      <c r="B33" s="47">
        <f>SUM(B26:B32)</f>
        <v>99279911</v>
      </c>
      <c r="C33" s="1"/>
      <c r="D33" s="47">
        <f>SUM(D26:D32)</f>
        <v>123895457</v>
      </c>
      <c r="E33" s="1"/>
      <c r="F33" s="47">
        <f>SUM(F26:F32)</f>
        <v>132911780</v>
      </c>
    </row>
    <row r="34" spans="1:6" ht="16.5" thickBot="1">
      <c r="A34" s="13" t="s">
        <v>15</v>
      </c>
      <c r="B34" s="48">
        <f>+B33+B22</f>
        <v>234264804</v>
      </c>
      <c r="C34" s="1"/>
      <c r="D34" s="48">
        <f>+D33+D22</f>
        <v>262345957</v>
      </c>
      <c r="E34" s="1"/>
      <c r="F34" s="48">
        <f>+F33+F22</f>
        <v>276978351</v>
      </c>
    </row>
    <row r="35" spans="1:6" ht="15.75" thickTop="1">
      <c r="A35" s="7"/>
      <c r="B35" s="45"/>
      <c r="C35" s="2"/>
      <c r="D35" s="45"/>
      <c r="F35" s="45"/>
    </row>
    <row r="36" spans="1:6" ht="15.75">
      <c r="A36" s="13" t="s">
        <v>16</v>
      </c>
      <c r="B36" s="45"/>
      <c r="C36" s="2"/>
      <c r="D36" s="45"/>
      <c r="F36" s="45"/>
    </row>
    <row r="37" spans="1:6" ht="15.75">
      <c r="A37" s="14" t="s">
        <v>17</v>
      </c>
      <c r="B37" s="49"/>
      <c r="C37" s="2"/>
      <c r="D37" s="49"/>
      <c r="F37" s="49"/>
    </row>
    <row r="38" spans="1:8" ht="15">
      <c r="A38" s="7" t="s">
        <v>18</v>
      </c>
      <c r="B38" s="53">
        <f>48037917+1743698</f>
        <v>49781615</v>
      </c>
      <c r="C38" s="2"/>
      <c r="D38" s="53">
        <f>38894747+1852719</f>
        <v>40747466</v>
      </c>
      <c r="F38" s="53">
        <f>50017000+1868826</f>
        <v>51885826</v>
      </c>
      <c r="G38" s="55"/>
      <c r="H38" s="40"/>
    </row>
    <row r="39" spans="1:6" ht="15">
      <c r="A39" s="7" t="s">
        <v>19</v>
      </c>
      <c r="B39" s="49"/>
      <c r="C39" s="2"/>
      <c r="D39" s="49"/>
      <c r="F39" s="49"/>
    </row>
    <row r="40" spans="1:6" ht="15">
      <c r="A40" s="7" t="s">
        <v>20</v>
      </c>
      <c r="B40" s="53">
        <f>19391001+205583+1915092+1281168+192</f>
        <v>22793036</v>
      </c>
      <c r="C40" s="2"/>
      <c r="D40" s="53">
        <f>7155444+108523+5263508+1291478</f>
        <v>13818953</v>
      </c>
      <c r="F40" s="53">
        <f>5280121+117483+5997812+435757+203</f>
        <v>11831376</v>
      </c>
    </row>
    <row r="41" spans="1:6" ht="15">
      <c r="A41" s="7" t="s">
        <v>21</v>
      </c>
      <c r="B41" s="45">
        <v>70804</v>
      </c>
      <c r="C41" s="2"/>
      <c r="D41" s="45">
        <v>79044</v>
      </c>
      <c r="F41" s="45">
        <v>79044</v>
      </c>
    </row>
    <row r="42" spans="1:6" ht="15">
      <c r="A42" s="7" t="s">
        <v>22</v>
      </c>
      <c r="B42" s="53">
        <f>35310576-3263000</f>
        <v>32047576</v>
      </c>
      <c r="C42" s="2"/>
      <c r="D42" s="53">
        <f>50158506-188000</f>
        <v>49970506</v>
      </c>
      <c r="F42" s="53">
        <f>56366587-2983000</f>
        <v>53383587</v>
      </c>
    </row>
    <row r="43" spans="1:8" ht="15">
      <c r="A43" s="7" t="s">
        <v>23</v>
      </c>
      <c r="B43" s="54">
        <f>113259992-205583-55359828-53188996-1915092-1281168-70804-192</f>
        <v>1238329</v>
      </c>
      <c r="C43" s="2"/>
      <c r="D43" s="54">
        <f>138929767-108523-101290870-29638123-5263508-1291478-79044</f>
        <v>1258221</v>
      </c>
      <c r="F43" s="54">
        <f>134837635-117483-97035660-29638123-5997812-435757-203-79044</f>
        <v>1533553</v>
      </c>
      <c r="H43" s="40"/>
    </row>
    <row r="44" spans="1:6" ht="15.75">
      <c r="A44" s="14" t="s">
        <v>24</v>
      </c>
      <c r="B44" s="50">
        <f>SUM(B38:B43)</f>
        <v>105931360</v>
      </c>
      <c r="C44" s="1"/>
      <c r="D44" s="50">
        <f>SUM(D38:D43)</f>
        <v>105874190</v>
      </c>
      <c r="E44" s="1"/>
      <c r="F44" s="50">
        <f>SUM(F38:F43)</f>
        <v>118713386</v>
      </c>
    </row>
    <row r="45" spans="1:6" ht="15">
      <c r="A45" s="15"/>
      <c r="B45" s="45"/>
      <c r="C45" s="2"/>
      <c r="D45" s="45"/>
      <c r="F45" s="45"/>
    </row>
    <row r="46" spans="1:6" ht="15.75">
      <c r="A46" s="14" t="s">
        <v>25</v>
      </c>
      <c r="B46" s="45"/>
      <c r="C46" s="2"/>
      <c r="D46" s="45"/>
      <c r="F46" s="45"/>
    </row>
    <row r="47" spans="1:6" ht="15">
      <c r="A47" s="7" t="s">
        <v>26</v>
      </c>
      <c r="B47" s="45"/>
      <c r="C47" s="2"/>
      <c r="D47" s="45"/>
      <c r="F47" s="45"/>
    </row>
    <row r="48" spans="1:6" ht="15">
      <c r="A48" s="7" t="s">
        <v>27</v>
      </c>
      <c r="B48" s="45">
        <v>3913978</v>
      </c>
      <c r="C48" s="2"/>
      <c r="D48" s="45">
        <v>5020558</v>
      </c>
      <c r="F48" s="45">
        <v>5020558</v>
      </c>
    </row>
    <row r="49" spans="1:6" ht="15">
      <c r="A49" s="7" t="s">
        <v>28</v>
      </c>
      <c r="B49" s="53">
        <f>72231+7021+15504</f>
        <v>94756</v>
      </c>
      <c r="C49" s="2"/>
      <c r="D49" s="53">
        <f>32816+49113-33227</f>
        <v>48702</v>
      </c>
      <c r="F49" s="53">
        <f>34284+91903-78873</f>
        <v>47314</v>
      </c>
    </row>
    <row r="50" spans="1:6" ht="15">
      <c r="A50" s="7" t="s">
        <v>42</v>
      </c>
      <c r="B50" s="53">
        <f>3263000+55359828+53188996</f>
        <v>111811824</v>
      </c>
      <c r="C50" s="2"/>
      <c r="D50" s="53">
        <f>188000+101290870+29638123</f>
        <v>131116993</v>
      </c>
      <c r="F50" s="53">
        <f>2983000+97035660+29638123</f>
        <v>129656783</v>
      </c>
    </row>
    <row r="51" spans="1:6" ht="15">
      <c r="A51" s="7" t="s">
        <v>45</v>
      </c>
      <c r="B51" s="53">
        <v>4062317</v>
      </c>
      <c r="C51" s="2"/>
      <c r="D51" s="53">
        <f>4643192+2748356</f>
        <v>7391548</v>
      </c>
      <c r="F51" s="53">
        <f>6725385+2748356</f>
        <v>9473741</v>
      </c>
    </row>
    <row r="52" spans="1:6" ht="15.75">
      <c r="A52" s="7" t="s">
        <v>29</v>
      </c>
      <c r="B52" s="53">
        <f>2454005+931423</f>
        <v>3385428</v>
      </c>
      <c r="C52" s="2"/>
      <c r="D52" s="53">
        <f>7318887+1134195</f>
        <v>8453082</v>
      </c>
      <c r="E52" s="1"/>
      <c r="F52" s="53">
        <f>7635441+1124683</f>
        <v>8760124</v>
      </c>
    </row>
    <row r="53" spans="1:6" ht="15.75">
      <c r="A53" s="14" t="s">
        <v>30</v>
      </c>
      <c r="B53" s="47">
        <f>SUM(B48:B52)</f>
        <v>123268303</v>
      </c>
      <c r="C53" s="1"/>
      <c r="D53" s="47">
        <f>SUM(D48:D52)</f>
        <v>152030883</v>
      </c>
      <c r="F53" s="47">
        <f>SUM(F48:F52)</f>
        <v>152958520</v>
      </c>
    </row>
    <row r="54" spans="1:6" ht="15">
      <c r="A54" s="7"/>
      <c r="B54" s="45"/>
      <c r="C54" s="2"/>
      <c r="D54" s="45"/>
      <c r="F54" s="45"/>
    </row>
    <row r="55" spans="1:6" ht="15.75">
      <c r="A55" s="14" t="s">
        <v>31</v>
      </c>
      <c r="B55" s="45"/>
      <c r="C55" s="2"/>
      <c r="D55" s="45"/>
      <c r="F55" s="45"/>
    </row>
    <row r="56" spans="1:6" ht="15">
      <c r="A56" s="7" t="s">
        <v>32</v>
      </c>
      <c r="B56" s="45"/>
      <c r="C56" s="2"/>
      <c r="D56" s="45"/>
      <c r="F56" s="45"/>
    </row>
    <row r="57" spans="1:6" ht="15">
      <c r="A57" s="7" t="s">
        <v>33</v>
      </c>
      <c r="B57" s="45">
        <f>4000</f>
        <v>4000</v>
      </c>
      <c r="C57" s="2"/>
      <c r="D57" s="45">
        <f>4000</f>
        <v>4000</v>
      </c>
      <c r="F57" s="45">
        <f>4000</f>
        <v>4000</v>
      </c>
    </row>
    <row r="58" spans="1:6" ht="15">
      <c r="A58" s="7" t="s">
        <v>34</v>
      </c>
      <c r="B58" s="45">
        <v>20000</v>
      </c>
      <c r="C58" s="2"/>
      <c r="D58" s="45">
        <v>20000</v>
      </c>
      <c r="F58" s="45">
        <v>20000</v>
      </c>
    </row>
    <row r="59" spans="1:6" ht="15">
      <c r="A59" s="7" t="s">
        <v>38</v>
      </c>
      <c r="B59" s="54">
        <v>5041141</v>
      </c>
      <c r="C59" s="2"/>
      <c r="D59" s="54">
        <v>4416884</v>
      </c>
      <c r="F59" s="54">
        <v>5282445</v>
      </c>
    </row>
    <row r="60" spans="1:6" ht="15.75">
      <c r="A60" s="14" t="s">
        <v>35</v>
      </c>
      <c r="B60" s="51">
        <f>SUM(B57:B59)</f>
        <v>5065141</v>
      </c>
      <c r="C60" s="1"/>
      <c r="D60" s="51">
        <f>SUM(D57:D59)</f>
        <v>4440884</v>
      </c>
      <c r="E60" s="1"/>
      <c r="F60" s="51">
        <f>SUM(F57:F59)</f>
        <v>5306445</v>
      </c>
    </row>
    <row r="61" spans="1:6" ht="16.5" thickBot="1">
      <c r="A61" s="8" t="s">
        <v>36</v>
      </c>
      <c r="B61" s="52">
        <f>B44+B53+B60</f>
        <v>234264804</v>
      </c>
      <c r="C61" s="9"/>
      <c r="D61" s="52">
        <f>D44+D53+D60</f>
        <v>262345957</v>
      </c>
      <c r="E61" s="38"/>
      <c r="F61" s="52">
        <f>F44+F53+F60</f>
        <v>276978351</v>
      </c>
    </row>
    <row r="62" spans="1:6" ht="15.75" thickTop="1">
      <c r="A62" s="7"/>
      <c r="B62" s="28"/>
      <c r="C62" s="2"/>
      <c r="D62" s="28"/>
      <c r="E62" s="28"/>
      <c r="F62" s="34"/>
    </row>
    <row r="63" spans="1:6" ht="15" customHeight="1">
      <c r="A63" s="3"/>
      <c r="B63" s="4"/>
      <c r="C63" s="5"/>
      <c r="D63" s="4"/>
      <c r="E63" s="5"/>
      <c r="F63" s="6"/>
    </row>
    <row r="64" spans="1:6" ht="19.5" customHeight="1">
      <c r="A64" s="25" t="s">
        <v>44</v>
      </c>
      <c r="B64" s="21"/>
      <c r="C64" s="22"/>
      <c r="D64" s="41"/>
      <c r="E64" s="41"/>
      <c r="F64" s="35"/>
    </row>
    <row r="65" spans="1:6" ht="15.75" customHeight="1">
      <c r="A65" s="26" t="s">
        <v>52</v>
      </c>
      <c r="B65" s="21"/>
      <c r="C65" s="22"/>
      <c r="D65" s="35"/>
      <c r="E65" s="21"/>
      <c r="F65" s="35"/>
    </row>
    <row r="66" spans="1:10" ht="12.75" customHeight="1">
      <c r="A66" s="26" t="s">
        <v>46</v>
      </c>
      <c r="B66" s="24"/>
      <c r="C66" s="24"/>
      <c r="D66" s="11"/>
      <c r="E66" s="24"/>
      <c r="F66" s="11"/>
      <c r="G66" s="24"/>
      <c r="H66" s="24"/>
      <c r="I66" s="24"/>
      <c r="J66" s="24"/>
    </row>
    <row r="67" spans="1:6" ht="15.75">
      <c r="A67" s="3" t="s">
        <v>47</v>
      </c>
      <c r="B67" s="23"/>
      <c r="C67" s="23"/>
      <c r="D67" s="36"/>
      <c r="E67" s="23"/>
      <c r="F67" s="36"/>
    </row>
    <row r="69" spans="2:6" ht="15" hidden="1">
      <c r="B69">
        <f>B61-B34</f>
        <v>0</v>
      </c>
      <c r="D69">
        <f>D61-D34</f>
        <v>0</v>
      </c>
      <c r="E69" s="2">
        <f>E61-E34</f>
        <v>0</v>
      </c>
      <c r="F69">
        <f>F61-F34</f>
        <v>0</v>
      </c>
    </row>
  </sheetData>
  <sheetProtection sheet="1" objects="1" scenarios="1"/>
  <printOptions horizontalCentered="1" verticalCentered="1"/>
  <pageMargins left="0.5" right="0.5" top="0" bottom="0" header="0.25" footer="0.25"/>
  <pageSetup horizontalDpi="300" verticalDpi="300" orientation="portrait" scale="65" r:id="rId2"/>
  <headerFooter alignWithMargins="0">
    <oddHeader>&amp;CSCHEDULE 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JAMAICA</dc:creator>
  <cp:keywords/>
  <dc:description/>
  <cp:lastModifiedBy>rowenaa</cp:lastModifiedBy>
  <cp:lastPrinted>2009-01-02T18:22:39Z</cp:lastPrinted>
  <dcterms:created xsi:type="dcterms:W3CDTF">2000-01-13T22:55:02Z</dcterms:created>
  <dcterms:modified xsi:type="dcterms:W3CDTF">2009-01-07T13:44:16Z</dcterms:modified>
  <cp:category/>
  <cp:version/>
  <cp:contentType/>
  <cp:contentStatus/>
</cp:coreProperties>
</file>