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4 August 2011" sheetId="1" r:id="rId1"/>
  </sheets>
  <definedNames>
    <definedName name="_xlnm.Print_Area" localSheetId="0">'balance sheet - 24 August 2011'!$A$11:$G$67</definedName>
    <definedName name="_xlnm.Print_Area">'balance sheet - 24 August 2011'!$A$10:$F$63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<sst xmlns="http://schemas.openxmlformats.org/spreadsheetml/2006/main" count="62" uniqueCount="57">
  <si>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</si>
  <si>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</si>
  <si>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</si>
  <si>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</si>
  <si>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</si>
  <si>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</si>
  <si>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</si>
  <si>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</si>
  <si>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</si>
  <si>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</si>
  <si>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</si>
  <si>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</si>
  <si>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</si>
  <si>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</si>
  <si>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</si>
  <si>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</si>
  <si>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</si>
  <si>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</si>
  <si>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</si>
  <si>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</si>
  <si>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</si>
  <si>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</si>
  <si>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</si>
  <si>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</si>
  <si>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</si>
  <si>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</si>
  <si>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</si>
  <si>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</si>
  <si>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</si>
  <si>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</si>
  <si>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</si>
  <si>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</si>
  <si>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</si>
  <si>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</si>
  <si>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</si>
  <si>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</si>
  <si>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</si>
  <si>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</si>
  <si>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</si>
  <si>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</si>
  <si>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</si>
  <si>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</si>
  <si>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</si>
  <si>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</si>
  <si>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</si>
  <si>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</si>
  <si>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</si>
  <si>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</si>
  <si>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</si>
  <si>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10 AUGUST</t>
  </si>
  <si>
    <t>As At 24 AUGUST 2011</t>
  </si>
  <si>
    <t>24 AUGUST</t>
  </si>
  <si>
    <t>11Aug11 - 24Aug11</t>
  </si>
  <si>
    <r>
      <t xml:space="preserve">* </t>
    </r>
    <r>
      <rPr>
        <sz val="12"/>
        <rFont val="Arial Unicode MS"/>
        <family val="2"/>
      </rPr>
      <t>The year to date loss of $1.89bn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</si>
  <si>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25 AUGUST</t>
  </si>
  <si>
    <t>News Release</t>
  </si>
  <si>
    <t>07 September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</si>
</sst>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</numFmts>
  <fonts count="34">
    <font>
      <sz val="12"/>
      <name val="Arial MT"/>
      <family val="0"/>
    </font>
    <font>
      <sz val="11"/>
      <color indexed="8"/>
      <name val="Calibri"/>
      <family val="2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  <family val="0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  <family val="0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double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thin">
        <color indexed="8"/>
      </top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double">
        <color indexed="8"/>
      </bottom>
    </border>
  </borders>
  <cellStyleXfs count="61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22" fillId="4" borderId="0" applyNumberFormat="0" applyBorder="0" applyAlignment="0" applyProtection="0"/>
    <xf numFmtId="0" fontId="26" fillId="21" borderId="1" applyNumberFormat="0" applyAlignment="0" applyProtection="0"/>
    <xf numFmtId="0" fontId="28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8" borderId="1" applyNumberFormat="0" applyAlignment="0" applyProtection="0"/>
    <xf numFmtId="0" fontId="27" fillId="0" borderId="6" applyNumberFormat="0" applyFill="0" applyAlignment="0" applyProtection="0"/>
    <xf numFmtId="0" fontId="23" fillId="23" borderId="0" applyNumberFormat="0" applyBorder="0" applyAlignment="0" applyProtection="0"/>
    <xf numFmtId="0" fontId="0" fillId="24" borderId="7" applyNumberFormat="0" applyFont="0" applyAlignment="0" applyProtection="0"/>
    <xf numFmtId="0" fontId="25" fillId="21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9">
    <xf numFmtId="37" fontId="0" fillId="2" borderId="0" xfId="0" applyNumberFormat="1" applyFill="1" applyAlignment="1">
      <alignment/>
    </xf>
    <xf numFmtId="37" fontId="0" fillId="2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2" fillId="2" borderId="16" xfId="0" applyNumberFormat="1" applyFont="1" applyFill="1" applyBorder="1" applyAlignment="1">
      <alignment horizontal="center"/>
    </xf>
    <xf numFmtId="37" fontId="0" fillId="2" borderId="16" xfId="0" applyNumberFormat="1" applyFill="1" applyBorder="1" applyAlignment="1">
      <alignment/>
    </xf>
    <xf numFmtId="37" fontId="0" fillId="2" borderId="17" xfId="0" applyNumberFormat="1" applyFill="1" applyBorder="1" applyAlignment="1">
      <alignment/>
    </xf>
    <xf numFmtId="37" fontId="3" fillId="2" borderId="10" xfId="0" applyNumberFormat="1" applyFont="1" applyFill="1" applyBorder="1" applyAlignment="1">
      <alignment horizontal="centerContinuous"/>
    </xf>
    <xf numFmtId="37" fontId="4" fillId="2" borderId="12" xfId="0" applyNumberFormat="1" applyFont="1" applyFill="1" applyBorder="1" applyAlignment="1">
      <alignment horizontal="centerContinuous"/>
    </xf>
    <xf numFmtId="37" fontId="4" fillId="2" borderId="11" xfId="0" applyNumberFormat="1" applyFont="1" applyFill="1" applyBorder="1" applyAlignment="1">
      <alignment horizontal="centerContinuous"/>
    </xf>
    <xf numFmtId="37" fontId="5" fillId="2" borderId="0" xfId="0" applyNumberFormat="1" applyFont="1" applyFill="1" applyAlignment="1">
      <alignment/>
    </xf>
    <xf numFmtId="37" fontId="3" fillId="2" borderId="13" xfId="0" applyNumberFormat="1" applyFont="1" applyFill="1" applyBorder="1" applyAlignment="1">
      <alignment horizontal="centerContinuous"/>
    </xf>
    <xf numFmtId="37" fontId="4" fillId="2" borderId="14" xfId="0" applyNumberFormat="1" applyFont="1" applyFill="1" applyBorder="1" applyAlignment="1">
      <alignment horizontal="centerContinuous"/>
    </xf>
    <xf numFmtId="37" fontId="4" fillId="2" borderId="0" xfId="0" applyNumberFormat="1" applyFont="1" applyFill="1" applyBorder="1" applyAlignment="1">
      <alignment horizontal="centerContinuous"/>
    </xf>
    <xf numFmtId="37" fontId="5" fillId="2" borderId="15" xfId="0" applyNumberFormat="1" applyFont="1" applyFill="1" applyBorder="1" applyAlignment="1">
      <alignment/>
    </xf>
    <xf numFmtId="37" fontId="5" fillId="2" borderId="16" xfId="0" applyNumberFormat="1" applyFont="1" applyFill="1" applyBorder="1" applyAlignment="1">
      <alignment/>
    </xf>
    <xf numFmtId="37" fontId="5" fillId="2" borderId="17" xfId="0" applyNumberFormat="1" applyFont="1" applyFill="1" applyBorder="1" applyAlignment="1">
      <alignment/>
    </xf>
    <xf numFmtId="37" fontId="5" fillId="2" borderId="13" xfId="0" applyNumberFormat="1" applyFont="1" applyFill="1" applyBorder="1" applyAlignment="1">
      <alignment/>
    </xf>
    <xf numFmtId="37" fontId="6" fillId="2" borderId="11" xfId="0" applyNumberFormat="1" applyFont="1" applyFill="1" applyBorder="1" applyAlignment="1">
      <alignment horizontal="center"/>
    </xf>
    <xf numFmtId="37" fontId="6" fillId="2" borderId="0" xfId="0" applyNumberFormat="1" applyFont="1" applyFill="1" applyBorder="1" applyAlignment="1">
      <alignment horizontal="center"/>
    </xf>
    <xf numFmtId="37" fontId="0" fillId="2" borderId="14" xfId="0" applyNumberFormat="1" applyFont="1" applyFill="1" applyBorder="1" applyAlignment="1">
      <alignment horizontal="center"/>
    </xf>
    <xf numFmtId="37" fontId="6" fillId="2" borderId="0" xfId="0" applyNumberFormat="1" applyFont="1" applyFill="1" applyBorder="1" applyAlignment="1">
      <alignment/>
    </xf>
    <xf numFmtId="37" fontId="7" fillId="2" borderId="14" xfId="0" applyNumberFormat="1" applyFont="1" applyFill="1" applyBorder="1" applyAlignment="1">
      <alignment horizontal="center"/>
    </xf>
    <xf numFmtId="37" fontId="8" fillId="2" borderId="13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14" xfId="0" applyNumberFormat="1" applyFont="1" applyFill="1" applyBorder="1" applyAlignment="1">
      <alignment/>
    </xf>
    <xf numFmtId="37" fontId="6" fillId="2" borderId="13" xfId="0" applyNumberFormat="1" applyFont="1" applyFill="1" applyBorder="1" applyAlignment="1">
      <alignment/>
    </xf>
    <xf numFmtId="37" fontId="5" fillId="2" borderId="0" xfId="0" applyNumberFormat="1" applyFont="1" applyFill="1" applyBorder="1" applyAlignment="1" applyProtection="1">
      <alignment/>
      <protection hidden="1"/>
    </xf>
    <xf numFmtId="37" fontId="0" fillId="0" borderId="0" xfId="0" applyNumberFormat="1" applyFill="1" applyAlignment="1">
      <alignment/>
    </xf>
    <xf numFmtId="37" fontId="10" fillId="2" borderId="0" xfId="0" applyNumberFormat="1" applyFont="1" applyFill="1" applyBorder="1" applyAlignment="1" applyProtection="1">
      <alignment/>
      <protection hidden="1"/>
    </xf>
    <xf numFmtId="37" fontId="4" fillId="2" borderId="0" xfId="0" applyNumberFormat="1" applyFont="1" applyFill="1" applyBorder="1" applyAlignment="1" applyProtection="1">
      <alignment horizontal="right"/>
      <protection hidden="1"/>
    </xf>
    <xf numFmtId="37" fontId="11" fillId="2" borderId="0" xfId="0" applyNumberFormat="1" applyFont="1" applyFill="1" applyBorder="1" applyAlignment="1" applyProtection="1">
      <alignment horizontal="right"/>
      <protection hidden="1"/>
    </xf>
    <xf numFmtId="37" fontId="11" fillId="2" borderId="0" xfId="0" applyNumberFormat="1" applyFont="1" applyFill="1" applyBorder="1" applyAlignment="1" applyProtection="1">
      <alignment/>
      <protection hidden="1"/>
    </xf>
    <xf numFmtId="37" fontId="2" fillId="2" borderId="18" xfId="0" applyNumberFormat="1" applyFont="1" applyFill="1" applyBorder="1" applyAlignment="1">
      <alignment/>
    </xf>
    <xf numFmtId="37" fontId="2" fillId="2" borderId="19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20" xfId="0" applyNumberFormat="1" applyFont="1" applyFill="1" applyBorder="1" applyAlignment="1">
      <alignment/>
    </xf>
    <xf numFmtId="37" fontId="2" fillId="2" borderId="20" xfId="0" applyNumberFormat="1" applyFont="1" applyFill="1" applyBorder="1" applyAlignment="1">
      <alignment/>
    </xf>
    <xf numFmtId="37" fontId="12" fillId="2" borderId="13" xfId="0" applyNumberFormat="1" applyFont="1" applyFill="1" applyBorder="1" applyAlignment="1">
      <alignment/>
    </xf>
    <xf numFmtId="37" fontId="0" fillId="2" borderId="14" xfId="0" applyNumberFormat="1" applyFont="1" applyFill="1" applyBorder="1" applyAlignment="1">
      <alignment horizontal="right"/>
    </xf>
    <xf numFmtId="37" fontId="13" fillId="2" borderId="0" xfId="0" applyNumberFormat="1" applyFont="1" applyFill="1" applyAlignment="1">
      <alignment/>
    </xf>
    <xf numFmtId="37" fontId="8" fillId="2" borderId="21" xfId="0" applyNumberFormat="1" applyFont="1" applyFill="1" applyBorder="1" applyAlignment="1">
      <alignment/>
    </xf>
    <xf numFmtId="37" fontId="11" fillId="2" borderId="22" xfId="0" applyNumberFormat="1" applyFont="1" applyFill="1" applyBorder="1" applyAlignment="1" applyProtection="1">
      <alignment/>
      <protection hidden="1"/>
    </xf>
    <xf numFmtId="37" fontId="11" fillId="2" borderId="23" xfId="0" applyNumberFormat="1" applyFont="1" applyFill="1" applyBorder="1" applyAlignment="1" applyProtection="1">
      <alignment/>
      <protection hidden="1"/>
    </xf>
    <xf numFmtId="37" fontId="2" fillId="2" borderId="24" xfId="0" applyNumberFormat="1" applyFont="1" applyFill="1" applyBorder="1" applyAlignment="1">
      <alignment/>
    </xf>
    <xf numFmtId="37" fontId="5" fillId="2" borderId="25" xfId="0" applyNumberFormat="1" applyFont="1" applyFill="1" applyBorder="1" applyAlignment="1">
      <alignment/>
    </xf>
    <xf numFmtId="37" fontId="5" fillId="2" borderId="26" xfId="0" applyNumberFormat="1" applyFont="1" applyFill="1" applyBorder="1" applyAlignment="1">
      <alignment/>
    </xf>
    <xf numFmtId="37" fontId="4" fillId="2" borderId="16" xfId="0" applyNumberFormat="1" applyFont="1" applyFill="1" applyBorder="1" applyAlignment="1">
      <alignment horizontal="centerContinuous"/>
    </xf>
    <xf numFmtId="37" fontId="15" fillId="2" borderId="0" xfId="0" applyNumberFormat="1" applyFont="1" applyFill="1" applyBorder="1" applyAlignment="1">
      <alignment/>
    </xf>
    <xf numFmtId="37" fontId="14" fillId="2" borderId="0" xfId="0" applyNumberFormat="1" applyFont="1" applyFill="1" applyBorder="1" applyAlignment="1">
      <alignment/>
    </xf>
    <xf numFmtId="37" fontId="15" fillId="2" borderId="14" xfId="0" applyNumberFormat="1" applyFont="1" applyFill="1" applyBorder="1" applyAlignment="1">
      <alignment/>
    </xf>
    <xf numFmtId="37" fontId="5" fillId="2" borderId="14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5" fillId="2" borderId="16" xfId="0" applyNumberFormat="1" applyFont="1" applyFill="1" applyBorder="1" applyAlignment="1">
      <alignment/>
    </xf>
    <xf numFmtId="37" fontId="15" fillId="2" borderId="17" xfId="0" applyNumberFormat="1" applyFont="1" applyFill="1" applyBorder="1" applyAlignment="1">
      <alignment/>
    </xf>
    <xf numFmtId="37" fontId="0" fillId="25" borderId="0" xfId="0" applyNumberFormat="1" applyFill="1" applyAlignment="1">
      <alignment/>
    </xf>
    <xf numFmtId="37" fontId="9" fillId="25" borderId="27" xfId="0" applyNumberFormat="1" applyFont="1" applyFill="1" applyBorder="1" applyAlignment="1">
      <alignment/>
    </xf>
    <xf numFmtId="37" fontId="11" fillId="25" borderId="25" xfId="0" applyNumberFormat="1" applyFont="1" applyFill="1" applyBorder="1" applyAlignment="1" applyProtection="1">
      <alignment/>
      <protection hidden="1"/>
    </xf>
    <xf numFmtId="37" fontId="0" fillId="2" borderId="21" xfId="0" applyNumberFormat="1" applyFill="1" applyBorder="1" applyAlignment="1">
      <alignment/>
    </xf>
    <xf numFmtId="49" fontId="10" fillId="2" borderId="0" xfId="0" applyNumberFormat="1" applyFont="1" applyFill="1" applyBorder="1" applyAlignment="1" applyProtection="1">
      <alignment horizontal="center"/>
      <protection hidden="1"/>
    </xf>
    <xf numFmtId="37" fontId="10" fillId="2" borderId="13" xfId="0" applyNumberFormat="1" applyFont="1" applyFill="1" applyBorder="1" applyAlignment="1">
      <alignment/>
    </xf>
    <xf numFmtId="37" fontId="16" fillId="2" borderId="1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5" fillId="2" borderId="11" xfId="0" applyNumberFormat="1" applyFont="1" applyFill="1" applyBorder="1" applyAlignment="1">
      <alignment/>
    </xf>
    <xf numFmtId="37" fontId="5" fillId="2" borderId="12" xfId="0" applyNumberFormat="1" applyFont="1" applyFill="1" applyBorder="1" applyAlignment="1">
      <alignment/>
    </xf>
    <xf numFmtId="37" fontId="0" fillId="2" borderId="12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6" fillId="25" borderId="28" xfId="0" applyNumberFormat="1" applyFont="1" applyFill="1" applyBorder="1" applyAlignment="1">
      <alignment horizontal="center"/>
    </xf>
    <xf numFmtId="16" fontId="6" fillId="25" borderId="28" xfId="0" applyNumberFormat="1" applyFont="1" applyFill="1" applyBorder="1" applyAlignment="1" quotePrefix="1">
      <alignment horizontal="center"/>
    </xf>
    <xf numFmtId="37" fontId="6" fillId="25" borderId="28" xfId="0" applyNumberFormat="1" applyFont="1" applyFill="1" applyBorder="1" applyAlignment="1">
      <alignment horizontal="center"/>
    </xf>
    <xf numFmtId="37" fontId="5" fillId="25" borderId="28" xfId="0" applyNumberFormat="1" applyFont="1" applyFill="1" applyBorder="1" applyAlignment="1">
      <alignment/>
    </xf>
    <xf numFmtId="37" fontId="5" fillId="25" borderId="28" xfId="0" applyNumberFormat="1" applyFont="1" applyFill="1" applyBorder="1" applyAlignment="1" applyProtection="1">
      <alignment/>
      <protection hidden="1"/>
    </xf>
    <xf numFmtId="37" fontId="10" fillId="25" borderId="29" xfId="0" applyNumberFormat="1" applyFont="1" applyFill="1" applyBorder="1" applyAlignment="1" applyProtection="1">
      <alignment/>
      <protection hidden="1"/>
    </xf>
    <xf numFmtId="38" fontId="5" fillId="25" borderId="28" xfId="0" applyNumberFormat="1" applyFont="1" applyFill="1" applyBorder="1" applyAlignment="1" applyProtection="1">
      <alignment/>
      <protection hidden="1"/>
    </xf>
    <xf numFmtId="37" fontId="5" fillId="25" borderId="30" xfId="0" applyNumberFormat="1" applyFont="1" applyFill="1" applyBorder="1" applyAlignment="1" applyProtection="1">
      <alignment/>
      <protection hidden="1"/>
    </xf>
    <xf numFmtId="37" fontId="11" fillId="25" borderId="31" xfId="0" applyNumberFormat="1" applyFont="1" applyFill="1" applyBorder="1" applyAlignment="1" applyProtection="1">
      <alignment/>
      <protection hidden="1"/>
    </xf>
    <xf numFmtId="37" fontId="11" fillId="25" borderId="32" xfId="0" applyNumberFormat="1" applyFont="1" applyFill="1" applyBorder="1" applyAlignment="1" applyProtection="1">
      <alignment/>
      <protection hidden="1"/>
    </xf>
    <xf numFmtId="39" fontId="5" fillId="25" borderId="28" xfId="0" applyNumberFormat="1" applyFont="1" applyFill="1" applyBorder="1" applyAlignment="1" applyProtection="1">
      <alignment/>
      <protection hidden="1"/>
    </xf>
    <xf numFmtId="37" fontId="11" fillId="25" borderId="28" xfId="0" applyNumberFormat="1" applyFont="1" applyFill="1" applyBorder="1" applyAlignment="1" applyProtection="1">
      <alignment/>
      <protection hidden="1"/>
    </xf>
    <xf numFmtId="37" fontId="11" fillId="25" borderId="33" xfId="0" applyNumberFormat="1" applyFont="1" applyFill="1" applyBorder="1" applyAlignment="1" applyProtection="1">
      <alignment/>
      <protection hidden="1"/>
    </xf>
    <xf numFmtId="0" fontId="6" fillId="25" borderId="34" xfId="0" applyNumberFormat="1" applyFont="1" applyFill="1" applyBorder="1" applyAlignment="1">
      <alignment horizontal="center"/>
    </xf>
    <xf numFmtId="16" fontId="6" fillId="25" borderId="34" xfId="0" applyNumberFormat="1" applyFont="1" applyFill="1" applyBorder="1" applyAlignment="1" quotePrefix="1">
      <alignment horizontal="center"/>
    </xf>
    <xf numFmtId="37" fontId="6" fillId="25" borderId="34" xfId="0" applyNumberFormat="1" applyFont="1" applyFill="1" applyBorder="1" applyAlignment="1">
      <alignment horizontal="center"/>
    </xf>
    <xf numFmtId="37" fontId="5" fillId="25" borderId="34" xfId="0" applyNumberFormat="1" applyFont="1" applyFill="1" applyBorder="1" applyAlignment="1">
      <alignment/>
    </xf>
    <xf numFmtId="37" fontId="5" fillId="25" borderId="34" xfId="0" applyNumberFormat="1" applyFont="1" applyFill="1" applyBorder="1" applyAlignment="1" applyProtection="1">
      <alignment/>
      <protection hidden="1"/>
    </xf>
    <xf numFmtId="37" fontId="10" fillId="25" borderId="29" xfId="0" applyNumberFormat="1" applyFont="1" applyFill="1" applyBorder="1" applyAlignment="1" applyProtection="1">
      <alignment/>
      <protection hidden="1"/>
    </xf>
    <xf numFmtId="38" fontId="5" fillId="25" borderId="34" xfId="0" applyNumberFormat="1" applyFont="1" applyFill="1" applyBorder="1" applyAlignment="1" applyProtection="1">
      <alignment/>
      <protection hidden="1"/>
    </xf>
    <xf numFmtId="37" fontId="5" fillId="25" borderId="35" xfId="0" applyNumberFormat="1" applyFont="1" applyFill="1" applyBorder="1" applyAlignment="1" applyProtection="1">
      <alignment/>
      <protection hidden="1"/>
    </xf>
    <xf numFmtId="37" fontId="11" fillId="25" borderId="31" xfId="0" applyNumberFormat="1" applyFont="1" applyFill="1" applyBorder="1" applyAlignment="1" applyProtection="1">
      <alignment/>
      <protection hidden="1"/>
    </xf>
    <xf numFmtId="37" fontId="11" fillId="25" borderId="36" xfId="0" applyNumberFormat="1" applyFont="1" applyFill="1" applyBorder="1" applyAlignment="1" applyProtection="1">
      <alignment/>
      <protection hidden="1"/>
    </xf>
    <xf numFmtId="39" fontId="5" fillId="25" borderId="34" xfId="0" applyNumberFormat="1" applyFont="1" applyFill="1" applyBorder="1" applyAlignment="1" applyProtection="1">
      <alignment/>
      <protection hidden="1"/>
    </xf>
    <xf numFmtId="37" fontId="11" fillId="25" borderId="34" xfId="0" applyNumberFormat="1" applyFont="1" applyFill="1" applyBorder="1" applyAlignment="1" applyProtection="1">
      <alignment/>
      <protection hidden="1"/>
    </xf>
    <xf numFmtId="37" fontId="11" fillId="25" borderId="33" xfId="0" applyNumberFormat="1" applyFont="1" applyFill="1" applyBorder="1" applyAlignment="1" applyProtection="1">
      <alignment/>
      <protection hidden="1"/>
    </xf>
    <xf numFmtId="37" fontId="33" fillId="2" borderId="0" xfId="0" applyNumberFormat="1" applyFont="1" applyFill="1" applyBorder="1" applyAlignment="1">
      <alignment/>
    </xf>
    <xf numFmtId="49" fontId="33" fillId="2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zoomScalePageLayoutView="0" workbookViewId="0" topLeftCell="A10">
      <selection activeCell="A70" sqref="A70"/>
    </sheetView>
  </sheetViews>
  <sheetFormatPr defaultColWidth="11.4453125" defaultRowHeight="15"/>
  <cols>
    <col min="1" max="1" width="39.10546875" style="0" customWidth="1"/>
    <col min="2" max="2" width="16.77734375" style="0" customWidth="1"/>
    <col min="3" max="3" width="2.99609375" style="0" customWidth="1"/>
    <col min="4" max="4" width="17.3359375" style="0" customWidth="1"/>
    <col min="5" max="5" width="1.4375" style="5" customWidth="1"/>
    <col min="6" max="6" width="18.3359375" style="0" customWidth="1"/>
    <col min="7" max="7" width="17.10546875" style="0" hidden="1" customWidth="1"/>
    <col min="8" max="8" width="16.99609375" style="0" hidden="1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15">
      <c r="A2" s="4"/>
      <c r="B2" s="5"/>
      <c r="C2" s="5"/>
      <c r="D2" s="5"/>
      <c r="F2" s="5"/>
      <c r="G2" s="6"/>
    </row>
    <row r="3" spans="1:7" ht="15">
      <c r="A3" s="4"/>
      <c r="B3" s="5"/>
      <c r="C3" s="5"/>
      <c r="D3" s="5"/>
      <c r="F3" s="5"/>
      <c r="G3" s="6"/>
    </row>
    <row r="4" spans="1:7" ht="15">
      <c r="A4" s="4"/>
      <c r="B4" s="5"/>
      <c r="C4" s="5"/>
      <c r="D4" s="5"/>
      <c r="F4" s="5"/>
      <c r="G4" s="6"/>
    </row>
    <row r="5" spans="1:7" ht="15">
      <c r="A5" s="4"/>
      <c r="B5" s="5"/>
      <c r="C5" s="5"/>
      <c r="D5" s="5"/>
      <c r="F5" s="5"/>
      <c r="G5" s="6"/>
    </row>
    <row r="6" spans="1:7" ht="18.75">
      <c r="A6" s="97" t="s">
        <v>55</v>
      </c>
      <c r="B6" s="5"/>
      <c r="C6" s="5"/>
      <c r="D6" s="5"/>
      <c r="F6" s="5"/>
      <c r="G6" s="6"/>
    </row>
    <row r="7" spans="1:7" ht="18.75">
      <c r="A7" s="98" t="s">
        <v>56</v>
      </c>
      <c r="B7" s="5"/>
      <c r="C7" s="5"/>
      <c r="D7" s="5"/>
      <c r="F7" s="5"/>
      <c r="G7" s="6"/>
    </row>
    <row r="8" spans="1:7" ht="15">
      <c r="A8" s="4"/>
      <c r="B8" s="5"/>
      <c r="C8" s="5"/>
      <c r="D8" s="5"/>
      <c r="F8" s="5"/>
      <c r="G8" s="6"/>
    </row>
    <row r="9" spans="1:7" ht="15">
      <c r="A9" s="4"/>
      <c r="B9" s="5"/>
      <c r="C9" s="5"/>
      <c r="D9" s="5"/>
      <c r="F9" s="5"/>
      <c r="G9" s="6"/>
    </row>
    <row r="10" spans="1:7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71">
        <v>2010</v>
      </c>
      <c r="C15" s="22"/>
      <c r="D15" s="84">
        <v>2011</v>
      </c>
      <c r="E15" s="23"/>
      <c r="F15" s="84">
        <v>2011</v>
      </c>
      <c r="G15" s="24" t="s">
        <v>3</v>
      </c>
      <c r="H15"/>
    </row>
    <row r="16" spans="1:8" s="14" customFormat="1" ht="17.25">
      <c r="A16" s="21"/>
      <c r="B16" s="72" t="s">
        <v>54</v>
      </c>
      <c r="C16" s="25"/>
      <c r="D16" s="85" t="s">
        <v>49</v>
      </c>
      <c r="E16" s="25"/>
      <c r="F16" s="85" t="s">
        <v>51</v>
      </c>
      <c r="G16" s="26" t="s">
        <v>52</v>
      </c>
      <c r="H16"/>
    </row>
    <row r="17" spans="1:8" s="14" customFormat="1" ht="17.25">
      <c r="A17" s="21"/>
      <c r="B17" s="73" t="s">
        <v>4</v>
      </c>
      <c r="C17" s="25"/>
      <c r="D17" s="86" t="s">
        <v>4</v>
      </c>
      <c r="E17" s="25"/>
      <c r="F17" s="86" t="s">
        <v>4</v>
      </c>
      <c r="G17" s="24" t="s">
        <v>4</v>
      </c>
      <c r="H17"/>
    </row>
    <row r="18" spans="1:8" s="14" customFormat="1" ht="17.25">
      <c r="A18" s="27" t="s">
        <v>5</v>
      </c>
      <c r="B18" s="74"/>
      <c r="C18" s="28"/>
      <c r="D18" s="87"/>
      <c r="E18" s="28"/>
      <c r="F18" s="87"/>
      <c r="G18" s="29"/>
      <c r="H18"/>
    </row>
    <row r="19" spans="1:8" s="14" customFormat="1" ht="17.25">
      <c r="A19" s="30" t="s">
        <v>6</v>
      </c>
      <c r="B19" s="74"/>
      <c r="C19" s="28"/>
      <c r="D19" s="87"/>
      <c r="E19" s="28"/>
      <c r="F19" s="87"/>
      <c r="G19" s="29"/>
      <c r="H19"/>
    </row>
    <row r="20" spans="1:8" s="14" customFormat="1" ht="17.25">
      <c r="A20" s="21" t="s">
        <v>7</v>
      </c>
      <c r="B20" s="75">
        <f>48489378-59560</f>
        <v>48429818</v>
      </c>
      <c r="C20" s="31"/>
      <c r="D20" s="88">
        <f>44214957-21032</f>
        <v>44193925</v>
      </c>
      <c r="E20" s="31"/>
      <c r="F20" s="88">
        <f>44781637-21311</f>
        <v>44760326</v>
      </c>
      <c r="G20" s="29">
        <f>F20-D20</f>
        <v>566401</v>
      </c>
      <c r="H20"/>
    </row>
    <row r="21" spans="1:8" s="14" customFormat="1" ht="17.25">
      <c r="A21" s="21" t="s">
        <v>8</v>
      </c>
      <c r="B21" s="75">
        <f>62351+48203384+146456274+13072088+36169-48489378+59560</f>
        <v>159400448</v>
      </c>
      <c r="C21" s="31"/>
      <c r="D21" s="88">
        <f>77636+22485163+198074152+13358101+4593-44214957+21032+43616</f>
        <v>189849336</v>
      </c>
      <c r="E21" s="31"/>
      <c r="F21" s="88">
        <f>77593+19805916+198627175+13445450+135-44781637+21311</f>
        <v>187195943</v>
      </c>
      <c r="G21" s="29">
        <f>F21-D21</f>
        <v>-2653393</v>
      </c>
      <c r="H21" s="32"/>
    </row>
    <row r="22" spans="1:8" s="14" customFormat="1" ht="17.25">
      <c r="A22" s="21" t="s">
        <v>42</v>
      </c>
      <c r="B22" s="75">
        <v>29004905</v>
      </c>
      <c r="C22" s="31"/>
      <c r="D22" s="88">
        <v>28790701</v>
      </c>
      <c r="E22" s="31"/>
      <c r="F22" s="88">
        <v>28790701</v>
      </c>
      <c r="G22" s="29">
        <f>F22-D22</f>
        <v>0</v>
      </c>
      <c r="H22" s="59"/>
    </row>
    <row r="23" spans="1:8" s="14" customFormat="1" ht="17.25">
      <c r="A23" s="30" t="s">
        <v>9</v>
      </c>
      <c r="B23" s="76">
        <f>+B20+B21+B22</f>
        <v>236835171</v>
      </c>
      <c r="C23" s="33"/>
      <c r="D23" s="89">
        <f>+D20+D21+D22</f>
        <v>262833962</v>
      </c>
      <c r="E23" s="33"/>
      <c r="F23" s="89">
        <f>+F20+F21+F22</f>
        <v>260746970</v>
      </c>
      <c r="G23" s="60">
        <f>+G20+G21+G22</f>
        <v>-2086992</v>
      </c>
      <c r="H23"/>
    </row>
    <row r="24" spans="1:8" s="14" customFormat="1" ht="17.25">
      <c r="A24" s="21"/>
      <c r="B24" s="75"/>
      <c r="C24" s="31"/>
      <c r="D24" s="88"/>
      <c r="E24" s="31"/>
      <c r="F24" s="88"/>
      <c r="G24" s="29"/>
      <c r="H24"/>
    </row>
    <row r="25" spans="1:8" s="14" customFormat="1" ht="17.25">
      <c r="A25" s="30" t="s">
        <v>10</v>
      </c>
      <c r="B25" s="75"/>
      <c r="C25" s="31"/>
      <c r="D25" s="88"/>
      <c r="E25" s="31"/>
      <c r="F25" s="88"/>
      <c r="G25" s="29"/>
      <c r="H25"/>
    </row>
    <row r="26" spans="1:8" s="14" customFormat="1" ht="17.25">
      <c r="A26" s="21" t="s">
        <v>11</v>
      </c>
      <c r="B26" s="75" t="s">
        <v>12</v>
      </c>
      <c r="C26" s="31"/>
      <c r="D26" s="88" t="s">
        <v>12</v>
      </c>
      <c r="E26" s="31"/>
      <c r="F26" s="88" t="s">
        <v>12</v>
      </c>
      <c r="G26" s="29"/>
      <c r="H26"/>
    </row>
    <row r="27" spans="1:8" s="14" customFormat="1" ht="17.25">
      <c r="A27" s="21" t="s">
        <v>44</v>
      </c>
      <c r="B27" s="75">
        <f>478+87047794</f>
        <v>87048272</v>
      </c>
      <c r="C27" s="31"/>
      <c r="D27" s="88">
        <f>102+93112692</f>
        <v>93112794</v>
      </c>
      <c r="E27" s="31"/>
      <c r="F27" s="88">
        <f>414+92976785</f>
        <v>92977199</v>
      </c>
      <c r="G27" s="29">
        <f aca="true" t="shared" si="0" ref="G27:G33">F27-D27</f>
        <v>-135595</v>
      </c>
      <c r="H27"/>
    </row>
    <row r="28" spans="1:8" s="14" customFormat="1" ht="17.25" hidden="1">
      <c r="A28" s="21" t="s">
        <v>13</v>
      </c>
      <c r="B28" s="75">
        <f>0</f>
        <v>0</v>
      </c>
      <c r="C28" s="31"/>
      <c r="D28" s="88">
        <f>0</f>
        <v>0</v>
      </c>
      <c r="E28" s="31"/>
      <c r="F28" s="88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75">
        <v>0</v>
      </c>
      <c r="C29" s="31"/>
      <c r="D29" s="88">
        <v>0</v>
      </c>
      <c r="E29" s="31"/>
      <c r="F29" s="88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77">
        <f>720765+10625659</f>
        <v>11346424</v>
      </c>
      <c r="C30" s="63"/>
      <c r="D30" s="90">
        <f>11951761+2649568</f>
        <v>14601329</v>
      </c>
      <c r="E30" s="31"/>
      <c r="F30" s="90">
        <f>11951761+1814337</f>
        <v>13766098</v>
      </c>
      <c r="G30" s="29">
        <f t="shared" si="0"/>
        <v>-835231</v>
      </c>
      <c r="H30"/>
    </row>
    <row r="31" spans="1:8" s="14" customFormat="1" ht="17.25">
      <c r="A31" s="21" t="s">
        <v>15</v>
      </c>
      <c r="B31" s="75">
        <f>5647692+9180000</f>
        <v>14827692</v>
      </c>
      <c r="C31" s="34"/>
      <c r="D31" s="88">
        <v>0</v>
      </c>
      <c r="E31" s="35"/>
      <c r="F31" s="88">
        <v>0</v>
      </c>
      <c r="G31" s="29">
        <f t="shared" si="0"/>
        <v>0</v>
      </c>
      <c r="H31"/>
    </row>
    <row r="32" spans="1:8" s="14" customFormat="1" ht="17.25">
      <c r="A32" s="21" t="s">
        <v>16</v>
      </c>
      <c r="B32" s="75">
        <v>28030</v>
      </c>
      <c r="C32" s="31"/>
      <c r="D32" s="88">
        <v>20</v>
      </c>
      <c r="E32" s="31"/>
      <c r="F32" s="88">
        <f>-8+8</f>
        <v>0</v>
      </c>
      <c r="G32" s="29">
        <f t="shared" si="0"/>
        <v>-20</v>
      </c>
      <c r="H32"/>
    </row>
    <row r="33" spans="1:8" s="14" customFormat="1" ht="17.25">
      <c r="A33" s="21" t="s">
        <v>17</v>
      </c>
      <c r="B33" s="78">
        <f>93514+4138110-45821+3667400+121255708+4557196+18626113-9180000-121261797</f>
        <v>21850423</v>
      </c>
      <c r="C33" s="31"/>
      <c r="D33" s="91">
        <f>89589+4182062+3555049-2499+4614830+10217008</f>
        <v>22656039</v>
      </c>
      <c r="E33" s="31"/>
      <c r="F33" s="91">
        <f>67125+4182063+3552283-2512+2510857+10723666-8</f>
        <v>21033474</v>
      </c>
      <c r="G33" s="29">
        <f t="shared" si="0"/>
        <v>-1622565</v>
      </c>
      <c r="H33"/>
    </row>
    <row r="34" spans="1:8" s="14" customFormat="1" ht="17.25">
      <c r="A34" s="30" t="s">
        <v>18</v>
      </c>
      <c r="B34" s="79">
        <f>SUM(B27:B33)</f>
        <v>135100841</v>
      </c>
      <c r="C34" s="36"/>
      <c r="D34" s="92">
        <f>SUM(D27:D33)</f>
        <v>130370182</v>
      </c>
      <c r="E34" s="36"/>
      <c r="F34" s="92">
        <f>SUM(F27:F33)</f>
        <v>127776771</v>
      </c>
      <c r="G34" s="37">
        <f>SUM(G27:G33)</f>
        <v>-2593411</v>
      </c>
      <c r="H34"/>
    </row>
    <row r="35" spans="1:8" s="14" customFormat="1" ht="18" thickBot="1">
      <c r="A35" s="27" t="s">
        <v>19</v>
      </c>
      <c r="B35" s="80">
        <f>+B34+B23</f>
        <v>371936012</v>
      </c>
      <c r="C35" s="36"/>
      <c r="D35" s="93">
        <f>+D34+D23</f>
        <v>393204144</v>
      </c>
      <c r="E35" s="36"/>
      <c r="F35" s="93">
        <f>+F34+F23</f>
        <v>388523741</v>
      </c>
      <c r="G35" s="38">
        <f>F35-D35</f>
        <v>-4680403</v>
      </c>
      <c r="H35"/>
    </row>
    <row r="36" spans="1:8" s="14" customFormat="1" ht="18" thickTop="1">
      <c r="A36" s="21"/>
      <c r="B36" s="75"/>
      <c r="C36" s="31"/>
      <c r="D36" s="88"/>
      <c r="E36" s="31"/>
      <c r="F36" s="88"/>
      <c r="G36" s="29"/>
      <c r="H36"/>
    </row>
    <row r="37" spans="1:8" s="14" customFormat="1" ht="17.25">
      <c r="A37" s="27" t="s">
        <v>20</v>
      </c>
      <c r="B37" s="75"/>
      <c r="C37" s="31"/>
      <c r="D37" s="88"/>
      <c r="E37" s="31"/>
      <c r="F37" s="88"/>
      <c r="G37" s="29"/>
      <c r="H37"/>
    </row>
    <row r="38" spans="1:8" s="14" customFormat="1" ht="17.25">
      <c r="A38" s="30" t="s">
        <v>21</v>
      </c>
      <c r="B38" s="81"/>
      <c r="C38" s="31"/>
      <c r="D38" s="94"/>
      <c r="E38" s="31"/>
      <c r="F38" s="94"/>
      <c r="G38" s="29"/>
      <c r="H38"/>
    </row>
    <row r="39" spans="1:8" s="14" customFormat="1" ht="17.25">
      <c r="A39" s="21" t="s">
        <v>22</v>
      </c>
      <c r="B39" s="75">
        <f>45012880+2096551</f>
        <v>47109431</v>
      </c>
      <c r="C39" s="31"/>
      <c r="D39" s="88">
        <f>49693424+2295854</f>
        <v>51989278</v>
      </c>
      <c r="E39" s="31"/>
      <c r="F39" s="88">
        <f>50093450+2300935</f>
        <v>52394385</v>
      </c>
      <c r="G39" s="29">
        <f>F39-D39</f>
        <v>405107</v>
      </c>
      <c r="H39" s="32"/>
    </row>
    <row r="40" spans="1:8" s="14" customFormat="1" ht="17.25">
      <c r="A40" s="21" t="s">
        <v>23</v>
      </c>
      <c r="B40" s="81"/>
      <c r="C40" s="31"/>
      <c r="D40" s="94"/>
      <c r="E40" s="31"/>
      <c r="F40" s="94"/>
      <c r="G40" s="29"/>
      <c r="H40"/>
    </row>
    <row r="41" spans="1:8" s="14" customFormat="1" ht="17.25">
      <c r="A41" s="21" t="s">
        <v>24</v>
      </c>
      <c r="B41" s="75">
        <f>4069810+59422+175546+225+7405694</f>
        <v>11710697</v>
      </c>
      <c r="C41" s="31"/>
      <c r="D41" s="88">
        <f>44565400+30968+657610+232+16092227</f>
        <v>61346437</v>
      </c>
      <c r="E41" s="31"/>
      <c r="F41" s="88">
        <f>13178995+31615+773510+14020130</f>
        <v>28004250</v>
      </c>
      <c r="G41" s="29">
        <f>F41-D41</f>
        <v>-33342187</v>
      </c>
      <c r="H41" s="39">
        <f>182437361.91-981470.7-12807.05-507.37-20812.69-33.55-386156.51-2855.97-347244.81-6659118.84-31837.11-2132444.22-251.06-1774409.73-5.29-2917869.16-1816475.51-720200.44-618565.17-821971.12-109678.36-30444-228126.01-0.04</f>
        <v>162824077.20000002</v>
      </c>
    </row>
    <row r="42" spans="1:8" s="14" customFormat="1" ht="17.25">
      <c r="A42" s="21" t="s">
        <v>25</v>
      </c>
      <c r="B42" s="75">
        <f>55666779+8650823+6714</f>
        <v>64324316</v>
      </c>
      <c r="C42" s="31"/>
      <c r="D42" s="88">
        <f>55666779+17223211+6714</f>
        <v>72896704</v>
      </c>
      <c r="E42" s="31"/>
      <c r="F42" s="88">
        <f>55666779+17223211+6714</f>
        <v>72896704</v>
      </c>
      <c r="G42" s="29">
        <f>F42-D42</f>
        <v>0</v>
      </c>
      <c r="H42" s="39">
        <f>+H41*86.106</f>
        <v>14020129991.383202</v>
      </c>
    </row>
    <row r="43" spans="1:8" s="14" customFormat="1" ht="17.25">
      <c r="A43" s="21" t="s">
        <v>26</v>
      </c>
      <c r="B43" s="75">
        <f>71299432-13454000</f>
        <v>57845432</v>
      </c>
      <c r="C43" s="31"/>
      <c r="D43" s="88">
        <f>54179839-9339000</f>
        <v>44840839</v>
      </c>
      <c r="E43" s="31"/>
      <c r="F43" s="88">
        <f>72023585-26694000</f>
        <v>45329585</v>
      </c>
      <c r="G43" s="29">
        <f>F43-D43</f>
        <v>488746</v>
      </c>
      <c r="H43" s="32"/>
    </row>
    <row r="44" spans="1:8" s="14" customFormat="1" ht="17.25">
      <c r="A44" s="21" t="s">
        <v>27</v>
      </c>
      <c r="B44" s="75">
        <f>322847592-59422-126167604-175546-225-7405694-55666779-8650823-6714-121261797</f>
        <v>3452988</v>
      </c>
      <c r="C44" s="31"/>
      <c r="D44" s="88">
        <f>189028515-30968-98178020-657610-232-16092227-55666779-17223211-6714</f>
        <v>1172754</v>
      </c>
      <c r="E44" s="31"/>
      <c r="F44" s="88">
        <f>197674481-31615-104168957-773510-14020130-55666779-17223211-6714</f>
        <v>5783565</v>
      </c>
      <c r="G44" s="40">
        <f>F44-D44</f>
        <v>4610811</v>
      </c>
      <c r="H44" s="39"/>
    </row>
    <row r="45" spans="1:8" s="14" customFormat="1" ht="17.25">
      <c r="A45" s="30" t="s">
        <v>28</v>
      </c>
      <c r="B45" s="79">
        <f>SUM(B39:B44)</f>
        <v>184442864</v>
      </c>
      <c r="C45" s="36"/>
      <c r="D45" s="92">
        <f>SUM(D39:D44)</f>
        <v>232246012</v>
      </c>
      <c r="E45" s="36"/>
      <c r="F45" s="92">
        <f>SUM(F39:F44)</f>
        <v>204408489</v>
      </c>
      <c r="G45" s="41">
        <f>SUM(G39:G44)</f>
        <v>-27837523</v>
      </c>
      <c r="H45"/>
    </row>
    <row r="46" spans="1:8" s="14" customFormat="1" ht="17.25">
      <c r="A46" s="42"/>
      <c r="B46" s="75"/>
      <c r="C46" s="31"/>
      <c r="D46" s="88"/>
      <c r="E46" s="31"/>
      <c r="F46" s="88"/>
      <c r="G46" s="29"/>
      <c r="H46"/>
    </row>
    <row r="47" spans="1:8" s="14" customFormat="1" ht="17.25">
      <c r="A47" s="30" t="s">
        <v>29</v>
      </c>
      <c r="B47" s="75"/>
      <c r="C47" s="31"/>
      <c r="D47" s="88"/>
      <c r="E47" s="31"/>
      <c r="F47" s="88"/>
      <c r="G47" s="29"/>
      <c r="H47"/>
    </row>
    <row r="48" spans="1:8" s="14" customFormat="1" ht="17.25">
      <c r="A48" s="21" t="s">
        <v>43</v>
      </c>
      <c r="B48" s="75">
        <v>35155288</v>
      </c>
      <c r="C48" s="31"/>
      <c r="D48" s="88">
        <v>36280382</v>
      </c>
      <c r="E48" s="31"/>
      <c r="F48" s="88">
        <v>36280382</v>
      </c>
      <c r="G48" s="29">
        <f>F48-D48</f>
        <v>0</v>
      </c>
      <c r="H48" s="32"/>
    </row>
    <row r="49" spans="1:8" s="14" customFormat="1" ht="17.25">
      <c r="A49" s="21" t="s">
        <v>30</v>
      </c>
      <c r="B49" s="75">
        <f>106921+19486</f>
        <v>126407</v>
      </c>
      <c r="C49" s="31"/>
      <c r="D49" s="88">
        <f>50-7864+43616</f>
        <v>35802</v>
      </c>
      <c r="E49" s="31"/>
      <c r="F49" s="88">
        <f>97+8380</f>
        <v>8477</v>
      </c>
      <c r="G49" s="29">
        <f>F49-D49</f>
        <v>-27325</v>
      </c>
      <c r="H49"/>
    </row>
    <row r="50" spans="1:8" s="14" customFormat="1" ht="17.25">
      <c r="A50" s="21" t="s">
        <v>31</v>
      </c>
      <c r="B50" s="75">
        <f>13454000+126167604</f>
        <v>139621604</v>
      </c>
      <c r="C50" s="31"/>
      <c r="D50" s="88">
        <f>9339000+98178020</f>
        <v>107517020</v>
      </c>
      <c r="E50" s="31"/>
      <c r="F50" s="88">
        <f>26694000+104168957</f>
        <v>130862957</v>
      </c>
      <c r="G50" s="43">
        <f>F50-D50</f>
        <v>23345937</v>
      </c>
      <c r="H50"/>
    </row>
    <row r="51" spans="1:8" s="14" customFormat="1" ht="17.25" hidden="1">
      <c r="A51" s="21" t="s">
        <v>32</v>
      </c>
      <c r="B51" s="75">
        <f>-10625659+10625659</f>
        <v>0</v>
      </c>
      <c r="C51" s="31"/>
      <c r="D51" s="88">
        <f>-2649568+2649568</f>
        <v>0</v>
      </c>
      <c r="E51" s="31"/>
      <c r="F51" s="88">
        <f>-1814337+1814337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75">
        <f>2341305+1624387</f>
        <v>3965692</v>
      </c>
      <c r="C52" s="31"/>
      <c r="D52" s="88">
        <f>2843706+1744239-585047-1</f>
        <v>4002897</v>
      </c>
      <c r="E52" s="36"/>
      <c r="F52" s="88">
        <f>2746213+1741550-585047</f>
        <v>3902716</v>
      </c>
      <c r="G52" s="29">
        <f>F52-D52</f>
        <v>-100181</v>
      </c>
      <c r="H52"/>
    </row>
    <row r="53" spans="1:8" s="14" customFormat="1" ht="17.25">
      <c r="A53" s="30" t="s">
        <v>34</v>
      </c>
      <c r="B53" s="79">
        <f>SUM(B48:B52)</f>
        <v>178868991</v>
      </c>
      <c r="C53" s="36"/>
      <c r="D53" s="92">
        <f>SUM(D48:D52)</f>
        <v>147836101</v>
      </c>
      <c r="E53" s="31"/>
      <c r="F53" s="92">
        <f>SUM(F48:F52)</f>
        <v>171054532</v>
      </c>
      <c r="G53" s="37">
        <f>SUM(G48:G52)</f>
        <v>23218431</v>
      </c>
      <c r="H53"/>
    </row>
    <row r="54" spans="1:8" s="14" customFormat="1" ht="17.25">
      <c r="A54" s="21"/>
      <c r="B54" s="75"/>
      <c r="C54" s="31"/>
      <c r="D54" s="88"/>
      <c r="E54" s="31"/>
      <c r="F54" s="88"/>
      <c r="G54" s="29"/>
      <c r="H54"/>
    </row>
    <row r="55" spans="1:8" s="14" customFormat="1" ht="17.25">
      <c r="A55" s="30" t="s">
        <v>35</v>
      </c>
      <c r="B55" s="75"/>
      <c r="C55" s="31"/>
      <c r="D55" s="88"/>
      <c r="E55" s="31"/>
      <c r="F55" s="88"/>
      <c r="G55" s="29"/>
      <c r="H55"/>
    </row>
    <row r="56" spans="1:8" s="14" customFormat="1" ht="17.25">
      <c r="A56" s="21" t="s">
        <v>36</v>
      </c>
      <c r="B56" s="75"/>
      <c r="C56" s="31"/>
      <c r="D56" s="88"/>
      <c r="E56" s="31"/>
      <c r="F56" s="88"/>
      <c r="G56" s="29"/>
      <c r="H56"/>
    </row>
    <row r="57" spans="1:8" s="14" customFormat="1" ht="17.25">
      <c r="A57" s="21" t="s">
        <v>37</v>
      </c>
      <c r="B57" s="75">
        <f>4000</f>
        <v>4000</v>
      </c>
      <c r="C57" s="31"/>
      <c r="D57" s="88">
        <f>4000</f>
        <v>4000</v>
      </c>
      <c r="E57" s="31"/>
      <c r="F57" s="88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75">
        <v>20000</v>
      </c>
      <c r="C58" s="31"/>
      <c r="D58" s="88">
        <v>20000</v>
      </c>
      <c r="E58" s="31"/>
      <c r="F58" s="88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78">
        <v>8600157</v>
      </c>
      <c r="C59" s="31"/>
      <c r="D59" s="91">
        <v>13098031</v>
      </c>
      <c r="E59" s="31"/>
      <c r="F59" s="91">
        <v>13036720</v>
      </c>
      <c r="G59" s="40">
        <f>F59-D59</f>
        <v>-61311</v>
      </c>
      <c r="H59"/>
    </row>
    <row r="60" spans="1:8" s="14" customFormat="1" ht="17.25">
      <c r="A60" s="30" t="s">
        <v>40</v>
      </c>
      <c r="B60" s="82">
        <f>SUM(B57:B59)</f>
        <v>8624157</v>
      </c>
      <c r="C60" s="36"/>
      <c r="D60" s="95">
        <f>SUM(D57:D59)</f>
        <v>13122031</v>
      </c>
      <c r="E60" s="36"/>
      <c r="F60" s="95">
        <f>SUM(F57:F59)</f>
        <v>13060720</v>
      </c>
      <c r="G60" s="41">
        <f>SUM(G57:G59)</f>
        <v>-61311</v>
      </c>
      <c r="H60"/>
    </row>
    <row r="61" spans="1:8" s="14" customFormat="1" ht="18" thickBot="1">
      <c r="A61" s="45" t="s">
        <v>41</v>
      </c>
      <c r="B61" s="83">
        <f>B45+B53+B60</f>
        <v>371936012</v>
      </c>
      <c r="C61" s="46"/>
      <c r="D61" s="96">
        <f>D45+D53+D60</f>
        <v>393204144</v>
      </c>
      <c r="E61" s="47"/>
      <c r="F61" s="96">
        <f>F45+F53+F60</f>
        <v>388523741</v>
      </c>
      <c r="G61" s="48">
        <f>F61-D61</f>
        <v>-4680403</v>
      </c>
      <c r="H61"/>
    </row>
    <row r="62" spans="1:8" s="14" customFormat="1" ht="18" thickTop="1">
      <c r="A62" s="21"/>
      <c r="B62" s="61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65" t="s">
        <v>48</v>
      </c>
      <c r="B64" s="28"/>
      <c r="C64" s="66"/>
      <c r="D64" s="67"/>
      <c r="E64" s="67"/>
      <c r="F64" s="68"/>
      <c r="G64" s="69"/>
      <c r="H64" s="70"/>
    </row>
    <row r="65" spans="1:8" s="14" customFormat="1" ht="17.25">
      <c r="A65" s="64" t="s">
        <v>53</v>
      </c>
      <c r="B65" s="52"/>
      <c r="C65" s="53"/>
      <c r="D65" s="54"/>
      <c r="E65" s="52"/>
      <c r="F65" s="54"/>
      <c r="G65" s="62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8" s="14" customFormat="1" ht="17.25">
      <c r="A67" s="18" t="s">
        <v>46</v>
      </c>
      <c r="B67" s="57"/>
      <c r="C67" s="57"/>
      <c r="D67" s="58"/>
      <c r="E67" s="57"/>
      <c r="F67" s="58"/>
      <c r="G67" s="10"/>
      <c r="H67"/>
    </row>
    <row r="69" spans="2:6" ht="15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2011-09-01T17:27:23Z</cp:lastPrinted>
  <dcterms:created xsi:type="dcterms:W3CDTF">2009-02-04T22:27:27Z</dcterms:created>
  <dcterms:modified xsi:type="dcterms:W3CDTF">2011-09-07T14:24:59Z</dcterms:modified>
  <cp:category/>
  <cp:version/>
  <cp:contentType/>
  <cp:contentStatus/>
</cp:coreProperties>
</file>