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3 August 2008" sheetId="1" r:id="rId1"/>
  </sheets>
  <definedNames>
    <definedName name="_xlnm.Print_Area" localSheetId="0">'balance sheet - 13 August 2008'!$A$1:$F$66</definedName>
    <definedName name="_xlnm.Print_Area">'balance sheet - 13 August 2008'!$A$9:$F$62</definedName>
  </definedNames>
  <calcPr fullCalcOnLoad="1"/>
</workbook>
</file>

<file path=xl/sharedStrings.xml><?xml version="1.0" encoding="utf-8"?>
<sst xmlns="http://schemas.openxmlformats.org/spreadsheetml/2006/main" count="58" uniqueCount="54">
  <si>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</si>
  <si>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</si>
  <si>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</si>
  <si>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</si>
  <si>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</si>
  <si>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</si>
  <si>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</si>
  <si>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</si>
  <si>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</si>
  <si>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</si>
  <si>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</si>
  <si>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</si>
  <si>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</si>
  <si>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</si>
  <si>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</si>
  <si>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</si>
  <si>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</si>
  <si>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</si>
  <si>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</si>
  <si>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</si>
  <si>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</si>
  <si>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</si>
  <si>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</si>
  <si>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</si>
  <si>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</si>
  <si>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</si>
  <si>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</si>
  <si>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</si>
  <si>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</si>
  <si>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</si>
  <si>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</si>
  <si>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</si>
  <si>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</si>
  <si>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</si>
  <si>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</si>
  <si>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</si>
  <si>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</si>
  <si>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</si>
  <si>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</si>
  <si>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</si>
  <si>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</si>
  <si>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</si>
  <si>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</si>
  <si>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</si>
  <si>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</si>
  <si>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</si>
  <si>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</si>
  <si>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</t>
    </r>
    <r>
      <rPr>
        <b/>
        <sz val="12"/>
        <rFont val="Arial MT"/>
        <family val="0"/>
      </rPr>
      <t>.</t>
    </r>
  </si>
  <si>
    <t>23 JULY</t>
  </si>
  <si>
    <t>AS AT 13 AUGUST 2008</t>
  </si>
  <si>
    <r>
      <t>The year to date loss of $2.98bn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This reporting format is </t>
    </r>
  </si>
  <si>
    <t>08 AUGUST</t>
  </si>
  <si>
    <t>News Release</t>
  </si>
  <si>
    <t>27 August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</si>
</sst>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37" fontId="0" fillId="2" borderId="0" xfId="0" applyNumberForma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0" fillId="2" borderId="5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0" fillId="2" borderId="10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4" fillId="2" borderId="6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/>
    </xf>
    <xf numFmtId="37" fontId="7" fillId="2" borderId="6" xfId="0" applyNumberFormat="1" applyFont="1" applyFill="1" applyBorder="1" applyAlignment="1">
      <alignment/>
    </xf>
    <xf numFmtId="0" fontId="4" fillId="3" borderId="11" xfId="0" applyNumberFormat="1" applyFont="1" applyFill="1" applyBorder="1" applyAlignment="1">
      <alignment horizontal="center"/>
    </xf>
    <xf numFmtId="16" fontId="4" fillId="3" borderId="11" xfId="0" applyNumberFormat="1" applyFont="1" applyFill="1" applyBorder="1" applyAlignment="1" quotePrefix="1">
      <alignment horizontal="center"/>
    </xf>
    <xf numFmtId="37" fontId="4" fillId="3" borderId="11" xfId="0" applyNumberFormat="1" applyFont="1" applyFill="1" applyBorder="1" applyAlignment="1">
      <alignment horizontal="center"/>
    </xf>
    <xf numFmtId="37" fontId="0" fillId="3" borderId="11" xfId="0" applyNumberFormat="1" applyFill="1" applyBorder="1" applyAlignment="1">
      <alignment/>
    </xf>
    <xf numFmtId="37" fontId="0" fillId="3" borderId="11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8" fillId="3" borderId="12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1" xfId="0" applyNumberFormat="1" applyFill="1" applyBorder="1" applyAlignment="1" applyProtection="1">
      <alignment/>
      <protection hidden="1"/>
    </xf>
    <xf numFmtId="38" fontId="0" fillId="3" borderId="11" xfId="0" applyNumberFormat="1" applyFont="1" applyFill="1" applyBorder="1" applyAlignment="1" applyProtection="1">
      <alignment/>
      <protection hidden="1"/>
    </xf>
    <xf numFmtId="37" fontId="2" fillId="2" borderId="0" xfId="0" applyNumberFormat="1" applyFont="1" applyFill="1" applyBorder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0" fillId="3" borderId="13" xfId="0" applyNumberFormat="1" applyFont="1" applyFill="1" applyBorder="1" applyAlignment="1" applyProtection="1">
      <alignment/>
      <protection hidden="1"/>
    </xf>
    <xf numFmtId="37" fontId="5" fillId="3" borderId="14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15" xfId="0" applyNumberFormat="1" applyFont="1" applyFill="1" applyBorder="1" applyAlignment="1" applyProtection="1">
      <alignment/>
      <protection hidden="1"/>
    </xf>
    <xf numFmtId="39" fontId="0" fillId="3" borderId="11" xfId="0" applyNumberFormat="1" applyFill="1" applyBorder="1" applyAlignment="1" applyProtection="1">
      <alignment/>
      <protection hidden="1"/>
    </xf>
    <xf numFmtId="37" fontId="5" fillId="3" borderId="13" xfId="0" applyNumberFormat="1" applyFont="1" applyFill="1" applyBorder="1" applyAlignment="1" applyProtection="1">
      <alignment/>
      <protection hidden="1"/>
    </xf>
    <xf numFmtId="37" fontId="5" fillId="3" borderId="11" xfId="0" applyNumberFormat="1" applyFont="1" applyFill="1" applyBorder="1" applyAlignment="1" applyProtection="1">
      <alignment/>
      <protection hidden="1"/>
    </xf>
    <xf numFmtId="37" fontId="5" fillId="3" borderId="16" xfId="0" applyNumberFormat="1" applyFont="1" applyFill="1" applyBorder="1" applyAlignment="1" applyProtection="1">
      <alignment/>
      <protection hidden="1"/>
    </xf>
    <xf numFmtId="37" fontId="5" fillId="2" borderId="17" xfId="0" applyNumberFormat="1" applyFont="1" applyFill="1" applyBorder="1" applyAlignment="1" applyProtection="1">
      <alignment/>
      <protection hidden="1"/>
    </xf>
    <xf numFmtId="37" fontId="5" fillId="2" borderId="18" xfId="0" applyNumberFormat="1" applyFont="1" applyFill="1" applyBorder="1" applyAlignment="1" applyProtection="1">
      <alignment/>
      <protection hidden="1"/>
    </xf>
    <xf numFmtId="37" fontId="13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37" fontId="14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4" fillId="2" borderId="19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1381125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showOutlineSymbols="0" zoomScale="75" zoomScaleNormal="75" zoomScaleSheetLayoutView="75" workbookViewId="0" topLeftCell="A1">
      <selection activeCell="A73" sqref="A73"/>
    </sheetView>
  </sheetViews>
  <sheetFormatPr defaultColWidth="8.66406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5625" style="1" customWidth="1"/>
    <col min="6" max="6" width="17.3359375" style="0" customWidth="1"/>
    <col min="7" max="16384" width="11.4453125" style="0" customWidth="1"/>
  </cols>
  <sheetData>
    <row r="1" spans="1:6" ht="15">
      <c r="A1" s="23"/>
      <c r="B1" s="13"/>
      <c r="C1" s="13"/>
      <c r="D1" s="13"/>
      <c r="E1" s="13"/>
      <c r="F1" s="13"/>
    </row>
    <row r="2" spans="1:6" ht="15">
      <c r="A2" s="6"/>
      <c r="B2" s="1"/>
      <c r="C2" s="1"/>
      <c r="D2" s="1"/>
      <c r="F2" s="1"/>
    </row>
    <row r="3" spans="1:6" ht="15">
      <c r="A3" s="6"/>
      <c r="B3" s="1"/>
      <c r="C3" s="1"/>
      <c r="D3" s="1"/>
      <c r="F3" s="1"/>
    </row>
    <row r="4" spans="1:6" ht="15">
      <c r="A4" s="6"/>
      <c r="B4" s="1"/>
      <c r="C4" s="1"/>
      <c r="D4" s="1"/>
      <c r="F4" s="1"/>
    </row>
    <row r="5" spans="1:6" ht="9" customHeight="1">
      <c r="A5" s="6"/>
      <c r="B5" s="1"/>
      <c r="C5" s="1"/>
      <c r="D5" s="1"/>
      <c r="F5" s="1"/>
    </row>
    <row r="6" spans="1:6" ht="18.75">
      <c r="A6" s="56" t="s">
        <v>52</v>
      </c>
      <c r="B6" s="1"/>
      <c r="C6" s="1"/>
      <c r="D6" s="1"/>
      <c r="F6" s="1"/>
    </row>
    <row r="7" spans="1:6" ht="18.75">
      <c r="A7" s="57" t="s">
        <v>53</v>
      </c>
      <c r="B7" s="1"/>
      <c r="C7" s="1"/>
      <c r="D7" s="1"/>
      <c r="F7" s="1"/>
    </row>
    <row r="8" spans="1:6" ht="15">
      <c r="A8" s="6"/>
      <c r="B8" s="1"/>
      <c r="C8" s="1"/>
      <c r="D8" s="1"/>
      <c r="F8" s="1"/>
    </row>
    <row r="9" spans="1:6" ht="15.75">
      <c r="A9" s="2"/>
      <c r="B9" s="30"/>
      <c r="C9" s="3"/>
      <c r="D9" s="30"/>
      <c r="E9" s="3"/>
      <c r="F9" s="30"/>
    </row>
    <row r="10" spans="1:6" ht="18">
      <c r="A10" s="14" t="s">
        <v>0</v>
      </c>
      <c r="B10" s="16"/>
      <c r="C10" s="15"/>
      <c r="D10" s="16"/>
      <c r="E10" s="15"/>
      <c r="F10" s="16"/>
    </row>
    <row r="11" spans="1:6" ht="18">
      <c r="A11" s="9" t="s">
        <v>1</v>
      </c>
      <c r="B11" s="7"/>
      <c r="C11" s="12"/>
      <c r="D11" s="7"/>
      <c r="E11" s="12"/>
      <c r="F11" s="7"/>
    </row>
    <row r="12" spans="1:6" ht="18">
      <c r="A12" s="9" t="s">
        <v>49</v>
      </c>
      <c r="B12" s="7"/>
      <c r="C12" s="12"/>
      <c r="D12" s="7"/>
      <c r="E12" s="12"/>
      <c r="F12" s="7"/>
    </row>
    <row r="13" spans="1:6" ht="15">
      <c r="A13" s="2" t="s">
        <v>43</v>
      </c>
      <c r="B13" s="3"/>
      <c r="C13" s="3"/>
      <c r="D13" s="3"/>
      <c r="E13" s="3"/>
      <c r="F13" s="5"/>
    </row>
    <row r="14" spans="1:6" ht="15.75">
      <c r="A14" s="6"/>
      <c r="B14" s="34">
        <v>2007</v>
      </c>
      <c r="C14" s="31"/>
      <c r="D14" s="34">
        <v>2008</v>
      </c>
      <c r="E14" s="25"/>
      <c r="F14" s="34">
        <v>2008</v>
      </c>
    </row>
    <row r="15" spans="1:6" ht="15.75">
      <c r="A15" s="6"/>
      <c r="B15" s="35" t="s">
        <v>51</v>
      </c>
      <c r="C15" s="26"/>
      <c r="D15" s="35" t="s">
        <v>48</v>
      </c>
      <c r="E15" s="26"/>
      <c r="F15" s="35">
        <v>39673</v>
      </c>
    </row>
    <row r="16" spans="1:6" ht="15.75">
      <c r="A16" s="6"/>
      <c r="B16" s="36" t="s">
        <v>2</v>
      </c>
      <c r="C16" s="26"/>
      <c r="D16" s="36" t="s">
        <v>2</v>
      </c>
      <c r="E16" s="26"/>
      <c r="F16" s="36" t="s">
        <v>2</v>
      </c>
    </row>
    <row r="17" spans="1:6" ht="15.75">
      <c r="A17" s="58" t="s">
        <v>37</v>
      </c>
      <c r="B17" s="37"/>
      <c r="C17" s="1"/>
      <c r="D17" s="37"/>
      <c r="F17" s="37"/>
    </row>
    <row r="18" spans="1:6" ht="15.75">
      <c r="A18" s="10" t="s">
        <v>3</v>
      </c>
      <c r="B18" s="37"/>
      <c r="C18" s="1"/>
      <c r="D18" s="37"/>
      <c r="F18" s="37"/>
    </row>
    <row r="19" spans="1:6" ht="15">
      <c r="A19" s="6" t="s">
        <v>40</v>
      </c>
      <c r="B19" s="38">
        <f>70981758-75383+16270330+11381</f>
        <v>87188086</v>
      </c>
      <c r="C19" s="39"/>
      <c r="D19" s="38">
        <f>38644157-64285+13350</f>
        <v>38593222</v>
      </c>
      <c r="E19" s="39"/>
      <c r="F19" s="38">
        <f>38901255-64748+3483</f>
        <v>38839990</v>
      </c>
    </row>
    <row r="20" spans="1:6" ht="15">
      <c r="A20" s="6" t="s">
        <v>41</v>
      </c>
      <c r="B20" s="38">
        <f>35619+7784439+127832527+8358054+1479-70981758+75383</f>
        <v>73105743</v>
      </c>
      <c r="C20" s="39"/>
      <c r="D20" s="38">
        <f>34078+29229495+135773638+9216176+7852-38644157+64285</f>
        <v>135681367</v>
      </c>
      <c r="E20" s="39"/>
      <c r="F20" s="38">
        <f>33107+24595452+139489848+9191428+81729-38901255+64748</f>
        <v>134555057</v>
      </c>
    </row>
    <row r="21" spans="1:6" ht="15.75">
      <c r="A21" s="10" t="s">
        <v>39</v>
      </c>
      <c r="B21" s="40">
        <f>+B19+B20</f>
        <v>160293829</v>
      </c>
      <c r="C21" s="41"/>
      <c r="D21" s="40">
        <f>+D19+D20</f>
        <v>174274589</v>
      </c>
      <c r="E21" s="41"/>
      <c r="F21" s="40">
        <f>+F19+F20</f>
        <v>173395047</v>
      </c>
    </row>
    <row r="22" spans="1:6" ht="15">
      <c r="A22" s="6"/>
      <c r="B22" s="42"/>
      <c r="C22" s="39"/>
      <c r="D22" s="42"/>
      <c r="E22" s="39"/>
      <c r="F22" s="42"/>
    </row>
    <row r="23" spans="1:6" ht="15.75">
      <c r="A23" s="10" t="s">
        <v>4</v>
      </c>
      <c r="B23" s="42"/>
      <c r="C23" s="39"/>
      <c r="D23" s="42"/>
      <c r="E23" s="39"/>
      <c r="F23" s="42"/>
    </row>
    <row r="24" spans="1:6" ht="15">
      <c r="A24" s="6" t="s">
        <v>5</v>
      </c>
      <c r="B24" s="42" t="s">
        <v>6</v>
      </c>
      <c r="C24" s="39"/>
      <c r="D24" s="42" t="s">
        <v>6</v>
      </c>
      <c r="E24" s="39"/>
      <c r="F24" s="42" t="s">
        <v>6</v>
      </c>
    </row>
    <row r="25" spans="1:6" ht="15">
      <c r="A25" s="6" t="s">
        <v>7</v>
      </c>
      <c r="B25" s="38">
        <v>182</v>
      </c>
      <c r="C25" s="39"/>
      <c r="D25" s="38">
        <v>1993</v>
      </c>
      <c r="E25" s="39"/>
      <c r="F25" s="38">
        <v>2310</v>
      </c>
    </row>
    <row r="26" spans="1:6" ht="15">
      <c r="A26" s="6" t="s">
        <v>8</v>
      </c>
      <c r="B26" s="38">
        <v>603201</v>
      </c>
      <c r="C26" s="39"/>
      <c r="D26" s="38">
        <v>586372</v>
      </c>
      <c r="E26" s="39"/>
      <c r="F26" s="38">
        <v>585841</v>
      </c>
    </row>
    <row r="27" spans="1:6" ht="15">
      <c r="A27" s="6" t="s">
        <v>9</v>
      </c>
      <c r="B27" s="38">
        <v>69051196</v>
      </c>
      <c r="C27" s="39"/>
      <c r="D27" s="38">
        <v>73122418</v>
      </c>
      <c r="E27" s="39"/>
      <c r="F27" s="38">
        <v>73511135</v>
      </c>
    </row>
    <row r="28" spans="1:6" ht="15">
      <c r="A28" s="6" t="s">
        <v>10</v>
      </c>
      <c r="B28" s="38">
        <v>38610</v>
      </c>
      <c r="C28" s="39"/>
      <c r="D28" s="43">
        <v>1988512</v>
      </c>
      <c r="E28" s="39"/>
      <c r="F28" s="43">
        <v>2977379</v>
      </c>
    </row>
    <row r="29" spans="1:6" ht="15.75">
      <c r="A29" s="6" t="s">
        <v>11</v>
      </c>
      <c r="B29" s="42">
        <v>1878280</v>
      </c>
      <c r="C29" s="44"/>
      <c r="D29" s="42">
        <v>0</v>
      </c>
      <c r="E29" s="45"/>
      <c r="F29" s="42">
        <v>0</v>
      </c>
    </row>
    <row r="30" spans="1:6" ht="15">
      <c r="A30" s="6" t="s">
        <v>12</v>
      </c>
      <c r="B30" s="38">
        <v>0</v>
      </c>
      <c r="C30" s="39"/>
      <c r="D30" s="38">
        <v>169286</v>
      </c>
      <c r="E30" s="39"/>
      <c r="F30" s="38">
        <v>14556</v>
      </c>
    </row>
    <row r="31" spans="1:6" ht="15">
      <c r="A31" s="6" t="s">
        <v>13</v>
      </c>
      <c r="B31" s="46">
        <f>59981+2999595+52643+1831734+(1887763-1878280)+11710561+11687016</f>
        <v>28351013</v>
      </c>
      <c r="C31" s="39"/>
      <c r="D31" s="46">
        <f>44514+3223061+35678+1865584+9506+10744568+14003586</f>
        <v>29926497</v>
      </c>
      <c r="E31" s="39"/>
      <c r="F31" s="46">
        <f>54777+3223061+35679+1845978+9491+10857129+14406410</f>
        <v>30432525</v>
      </c>
    </row>
    <row r="32" spans="1:6" ht="15.75">
      <c r="A32" s="10" t="s">
        <v>14</v>
      </c>
      <c r="B32" s="47">
        <f>SUM(B25:B31)</f>
        <v>99922482</v>
      </c>
      <c r="C32" s="48"/>
      <c r="D32" s="47">
        <f>SUM(D25:D31)</f>
        <v>105795078</v>
      </c>
      <c r="E32" s="48"/>
      <c r="F32" s="47">
        <f>SUM(F25:F31)</f>
        <v>107523746</v>
      </c>
    </row>
    <row r="33" spans="1:6" ht="16.5" thickBot="1">
      <c r="A33" s="58" t="s">
        <v>15</v>
      </c>
      <c r="B33" s="49">
        <f>+B32+B21</f>
        <v>260216311</v>
      </c>
      <c r="C33" s="48"/>
      <c r="D33" s="49">
        <f>+D32+D21</f>
        <v>280069667</v>
      </c>
      <c r="E33" s="48"/>
      <c r="F33" s="49">
        <f>+F32+F21</f>
        <v>280918793</v>
      </c>
    </row>
    <row r="34" spans="1:6" ht="15.75" thickTop="1">
      <c r="A34" s="59"/>
      <c r="B34" s="42"/>
      <c r="C34" s="39"/>
      <c r="D34" s="42"/>
      <c r="E34" s="39"/>
      <c r="F34" s="42"/>
    </row>
    <row r="35" spans="1:6" ht="15.75">
      <c r="A35" s="58" t="s">
        <v>16</v>
      </c>
      <c r="B35" s="42"/>
      <c r="C35" s="39"/>
      <c r="D35" s="42"/>
      <c r="E35" s="39"/>
      <c r="F35" s="42"/>
    </row>
    <row r="36" spans="1:6" ht="15.75">
      <c r="A36" s="10" t="s">
        <v>17</v>
      </c>
      <c r="B36" s="50"/>
      <c r="C36" s="39"/>
      <c r="D36" s="50"/>
      <c r="E36" s="39"/>
      <c r="F36" s="50"/>
    </row>
    <row r="37" spans="1:8" ht="15">
      <c r="A37" s="6" t="s">
        <v>18</v>
      </c>
      <c r="B37" s="38">
        <f>36994961+1615722</f>
        <v>38610683</v>
      </c>
      <c r="C37" s="39"/>
      <c r="D37" s="38">
        <f>37931266+1791267</f>
        <v>39722533</v>
      </c>
      <c r="E37" s="39"/>
      <c r="F37" s="38">
        <f>37705278+1808853</f>
        <v>39514131</v>
      </c>
      <c r="H37" s="32"/>
    </row>
    <row r="38" spans="1:6" ht="15">
      <c r="A38" s="6" t="s">
        <v>19</v>
      </c>
      <c r="B38" s="50"/>
      <c r="C38" s="39"/>
      <c r="D38" s="50"/>
      <c r="E38" s="39"/>
      <c r="F38" s="50"/>
    </row>
    <row r="39" spans="1:6" ht="15">
      <c r="A39" s="6" t="s">
        <v>20</v>
      </c>
      <c r="B39" s="38">
        <f>20906833+179179+13683005+2348299+189</f>
        <v>37117505</v>
      </c>
      <c r="C39" s="39"/>
      <c r="D39" s="38">
        <f>8074191+322829+2377712+26578673</f>
        <v>37353405</v>
      </c>
      <c r="E39" s="39"/>
      <c r="F39" s="38">
        <f>14856347+305464+24854689+2390212</f>
        <v>42406712</v>
      </c>
    </row>
    <row r="40" spans="1:6" ht="15">
      <c r="A40" s="6" t="s">
        <v>21</v>
      </c>
      <c r="B40" s="42">
        <v>65895</v>
      </c>
      <c r="C40" s="39"/>
      <c r="D40" s="42">
        <v>70804</v>
      </c>
      <c r="E40" s="39"/>
      <c r="F40" s="42">
        <v>79044</v>
      </c>
    </row>
    <row r="41" spans="1:6" ht="15">
      <c r="A41" s="6" t="s">
        <v>22</v>
      </c>
      <c r="B41" s="38">
        <v>30440593</v>
      </c>
      <c r="C41" s="39"/>
      <c r="D41" s="38">
        <f>40082563-7116000</f>
        <v>32966563</v>
      </c>
      <c r="E41" s="39"/>
      <c r="F41" s="38">
        <f>35925980-2733000</f>
        <v>33192980</v>
      </c>
    </row>
    <row r="42" spans="1:6" ht="15">
      <c r="A42" s="6" t="s">
        <v>23</v>
      </c>
      <c r="B42" s="46">
        <f>156314191-179179-105829342-32609648-13683005-2348299-65895-189</f>
        <v>1598634</v>
      </c>
      <c r="C42" s="39"/>
      <c r="D42" s="46">
        <f>173498631-322829-99846746-43253423-2377712-26578673-70804</f>
        <v>1048444</v>
      </c>
      <c r="E42" s="39"/>
      <c r="F42" s="46">
        <f>171544876-305464-99524436-43253423-24854689-2390212-79044</f>
        <v>1137608</v>
      </c>
    </row>
    <row r="43" spans="1:6" ht="15.75">
      <c r="A43" s="10" t="s">
        <v>24</v>
      </c>
      <c r="B43" s="51">
        <f>SUM(B37:B42)</f>
        <v>107833310</v>
      </c>
      <c r="C43" s="48"/>
      <c r="D43" s="51">
        <f>SUM(D37:D42)</f>
        <v>111161749</v>
      </c>
      <c r="E43" s="48"/>
      <c r="F43" s="51">
        <f>SUM(F37:F42)</f>
        <v>116330475</v>
      </c>
    </row>
    <row r="44" spans="1:6" ht="15">
      <c r="A44" s="11"/>
      <c r="B44" s="42"/>
      <c r="C44" s="39"/>
      <c r="D44" s="42"/>
      <c r="E44" s="39"/>
      <c r="F44" s="42"/>
    </row>
    <row r="45" spans="1:6" ht="15.75">
      <c r="A45" s="10" t="s">
        <v>25</v>
      </c>
      <c r="B45" s="42"/>
      <c r="C45" s="39"/>
      <c r="D45" s="42"/>
      <c r="E45" s="39"/>
      <c r="F45" s="42"/>
    </row>
    <row r="46" spans="1:6" ht="15">
      <c r="A46" s="6" t="s">
        <v>26</v>
      </c>
      <c r="B46" s="42"/>
      <c r="C46" s="39"/>
      <c r="D46" s="42"/>
      <c r="E46" s="39"/>
      <c r="F46" s="42"/>
    </row>
    <row r="47" spans="1:6" ht="15">
      <c r="A47" s="6" t="s">
        <v>27</v>
      </c>
      <c r="B47" s="42">
        <v>3913978</v>
      </c>
      <c r="C47" s="39"/>
      <c r="D47" s="42">
        <v>4185347</v>
      </c>
      <c r="E47" s="39"/>
      <c r="F47" s="42">
        <v>4185347</v>
      </c>
    </row>
    <row r="48" spans="1:6" ht="15">
      <c r="A48" s="6" t="s">
        <v>28</v>
      </c>
      <c r="B48" s="38">
        <f>89460+16869+33691</f>
        <v>140020</v>
      </c>
      <c r="C48" s="39"/>
      <c r="D48" s="38">
        <f>52047+26253+19700</f>
        <v>98000</v>
      </c>
      <c r="E48" s="39"/>
      <c r="F48" s="38">
        <f>51419+13762+10078</f>
        <v>75259</v>
      </c>
    </row>
    <row r="49" spans="1:6" ht="15">
      <c r="A49" s="6" t="s">
        <v>42</v>
      </c>
      <c r="B49" s="38">
        <f>105829342+32609648</f>
        <v>138438990</v>
      </c>
      <c r="C49" s="39"/>
      <c r="D49" s="38">
        <f>7116000+99846746+43253423</f>
        <v>150216169</v>
      </c>
      <c r="E49" s="39"/>
      <c r="F49" s="38">
        <f>2733000+99524436+43253423</f>
        <v>145510859</v>
      </c>
    </row>
    <row r="50" spans="1:6" ht="15">
      <c r="A50" s="6" t="s">
        <v>45</v>
      </c>
      <c r="B50" s="38">
        <v>1305205</v>
      </c>
      <c r="C50" s="39"/>
      <c r="D50" s="43">
        <f>-1926904+1988512+2641267</f>
        <v>2702875</v>
      </c>
      <c r="E50" s="39"/>
      <c r="F50" s="43">
        <f>-2886629+2977379+2607943</f>
        <v>2698693</v>
      </c>
    </row>
    <row r="51" spans="1:6" ht="15.75">
      <c r="A51" s="6" t="s">
        <v>29</v>
      </c>
      <c r="B51" s="38">
        <f>4015786+934776</f>
        <v>4950562</v>
      </c>
      <c r="C51" s="39"/>
      <c r="D51" s="38">
        <f>4907273+1168478</f>
        <v>6075751</v>
      </c>
      <c r="E51" s="48"/>
      <c r="F51" s="38">
        <f>5336098+1161234</f>
        <v>6497332</v>
      </c>
    </row>
    <row r="52" spans="1:6" ht="15.75">
      <c r="A52" s="10" t="s">
        <v>30</v>
      </c>
      <c r="B52" s="47">
        <f>SUM(B47:B51)</f>
        <v>148748755</v>
      </c>
      <c r="C52" s="48"/>
      <c r="D52" s="47">
        <f>SUM(D47:D51)</f>
        <v>163278142</v>
      </c>
      <c r="E52" s="39"/>
      <c r="F52" s="47">
        <f>SUM(F47:F51)</f>
        <v>158967490</v>
      </c>
    </row>
    <row r="53" spans="1:6" ht="15">
      <c r="A53" s="6"/>
      <c r="B53" s="42"/>
      <c r="C53" s="39"/>
      <c r="D53" s="42"/>
      <c r="E53" s="39"/>
      <c r="F53" s="42"/>
    </row>
    <row r="54" spans="1:6" ht="15.75">
      <c r="A54" s="10" t="s">
        <v>31</v>
      </c>
      <c r="B54" s="42"/>
      <c r="C54" s="39"/>
      <c r="D54" s="42"/>
      <c r="E54" s="39"/>
      <c r="F54" s="42"/>
    </row>
    <row r="55" spans="1:6" ht="15">
      <c r="A55" s="6" t="s">
        <v>32</v>
      </c>
      <c r="B55" s="42"/>
      <c r="C55" s="39"/>
      <c r="D55" s="42"/>
      <c r="E55" s="39"/>
      <c r="F55" s="42"/>
    </row>
    <row r="56" spans="1:6" ht="15">
      <c r="A56" s="6" t="s">
        <v>33</v>
      </c>
      <c r="B56" s="42">
        <f>4000</f>
        <v>4000</v>
      </c>
      <c r="C56" s="39"/>
      <c r="D56" s="42">
        <f>4000</f>
        <v>4000</v>
      </c>
      <c r="E56" s="39"/>
      <c r="F56" s="42">
        <f>4000</f>
        <v>4000</v>
      </c>
    </row>
    <row r="57" spans="1:6" ht="15">
      <c r="A57" s="6" t="s">
        <v>34</v>
      </c>
      <c r="B57" s="42">
        <v>20000</v>
      </c>
      <c r="C57" s="39"/>
      <c r="D57" s="42">
        <v>20000</v>
      </c>
      <c r="E57" s="39"/>
      <c r="F57" s="42">
        <v>20000</v>
      </c>
    </row>
    <row r="58" spans="1:6" ht="15">
      <c r="A58" s="6" t="s">
        <v>38</v>
      </c>
      <c r="B58" s="46">
        <v>3610246</v>
      </c>
      <c r="C58" s="39"/>
      <c r="D58" s="46">
        <v>5605776</v>
      </c>
      <c r="E58" s="39"/>
      <c r="F58" s="46">
        <v>5596828</v>
      </c>
    </row>
    <row r="59" spans="1:6" ht="15.75">
      <c r="A59" s="10" t="s">
        <v>35</v>
      </c>
      <c r="B59" s="52">
        <f>SUM(B56:B58)</f>
        <v>3634246</v>
      </c>
      <c r="C59" s="48"/>
      <c r="D59" s="52">
        <f>SUM(D56:D58)</f>
        <v>5629776</v>
      </c>
      <c r="E59" s="48"/>
      <c r="F59" s="52">
        <f>SUM(F56:F58)</f>
        <v>5620828</v>
      </c>
    </row>
    <row r="60" spans="1:6" ht="16.5" thickBot="1">
      <c r="A60" s="60" t="s">
        <v>36</v>
      </c>
      <c r="B60" s="53">
        <f>B43+B52+B59</f>
        <v>260216311</v>
      </c>
      <c r="C60" s="54"/>
      <c r="D60" s="53">
        <f>D43+D52+D59</f>
        <v>280069667</v>
      </c>
      <c r="E60" s="55"/>
      <c r="F60" s="53">
        <f>F43+F52+F59</f>
        <v>280918793</v>
      </c>
    </row>
    <row r="61" spans="1:6" ht="15.75" thickTop="1">
      <c r="A61" s="6"/>
      <c r="B61" s="24"/>
      <c r="C61" s="1"/>
      <c r="D61" s="24"/>
      <c r="E61" s="24"/>
      <c r="F61" s="27"/>
    </row>
    <row r="62" spans="1:6" ht="15" customHeight="1">
      <c r="A62" s="2"/>
      <c r="B62" s="3"/>
      <c r="C62" s="4"/>
      <c r="D62" s="3"/>
      <c r="E62" s="4"/>
      <c r="F62" s="5"/>
    </row>
    <row r="63" spans="1:6" ht="19.5" customHeight="1">
      <c r="A63" s="21" t="s">
        <v>44</v>
      </c>
      <c r="B63" s="17"/>
      <c r="C63" s="18"/>
      <c r="D63" s="33"/>
      <c r="E63" s="33"/>
      <c r="F63" s="28"/>
    </row>
    <row r="64" spans="1:6" ht="15.75" customHeight="1">
      <c r="A64" s="22" t="s">
        <v>50</v>
      </c>
      <c r="B64" s="17"/>
      <c r="C64" s="18"/>
      <c r="D64" s="28"/>
      <c r="E64" s="17"/>
      <c r="F64" s="28"/>
    </row>
    <row r="65" spans="1:10" ht="12.75" customHeight="1">
      <c r="A65" s="22" t="s">
        <v>46</v>
      </c>
      <c r="B65" s="20"/>
      <c r="C65" s="20"/>
      <c r="D65" s="8"/>
      <c r="E65" s="20"/>
      <c r="F65" s="8"/>
      <c r="G65" s="20"/>
      <c r="H65" s="20"/>
      <c r="I65" s="20"/>
      <c r="J65" s="20"/>
    </row>
    <row r="66" spans="1:6" ht="15.75">
      <c r="A66" s="2" t="s">
        <v>47</v>
      </c>
      <c r="B66" s="19"/>
      <c r="C66" s="19"/>
      <c r="D66" s="29"/>
      <c r="E66" s="19"/>
      <c r="F66" s="29"/>
    </row>
    <row r="68" ht="15" hidden="1"/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2008-08-22T15:50:38Z</cp:lastPrinted>
  <dcterms:created xsi:type="dcterms:W3CDTF">2000-01-13T22:55:02Z</dcterms:created>
  <dcterms:modified xsi:type="dcterms:W3CDTF">2008-08-28T13:59:49Z</dcterms:modified>
  <cp:category/>
  <cp:version/>
  <cp:contentType/>
  <cp:contentStatus/>
</cp:coreProperties>
</file>