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Balance Sheet - 08 April 2009" sheetId="1" r:id="rId1"/>
  </sheets>
  <definedNames>
    <definedName name="_xlnm.Print_Area" localSheetId="0">'Balance Sheet - 08 April 2009'!$A$11:$F$67</definedName>
    <definedName name="_xlnm.Print_Area">'Balance Sheet - 08 April 2009'!$A$10:$F$63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<sst xmlns="http://schemas.openxmlformats.org/spreadsheetml/2006/main" count="59" uniqueCount="55">
  <si>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</si>
  <si>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</si>
  <si>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</si>
  <si>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</si>
  <si>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</si>
  <si>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</si>
  <si>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</si>
  <si>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</si>
  <si>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</si>
  <si>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</si>
  <si>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</si>
  <si>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</si>
  <si>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</si>
  <si>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</si>
  <si>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</si>
  <si>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</si>
  <si>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</si>
  <si>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</si>
  <si>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</si>
  <si>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</si>
  <si>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</si>
  <si>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</si>
  <si>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</si>
  <si>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</si>
  <si>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</si>
  <si>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</si>
  <si>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</si>
  <si>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</si>
  <si>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</si>
  <si>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</si>
  <si>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</si>
  <si>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</si>
  <si>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</si>
  <si>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</si>
  <si>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</si>
  <si>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</si>
  <si>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</si>
  <si>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</si>
  <si>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</si>
  <si>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</si>
  <si>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</si>
  <si>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</si>
  <si>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</si>
  <si>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</si>
  <si>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</si>
  <si>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</si>
  <si>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</si>
  <si>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</si>
  <si>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25 MARCH</t>
  </si>
  <si>
    <t>As At 08 APRIL 2009</t>
  </si>
  <si>
    <t>08 APRIL</t>
  </si>
  <si>
    <t>09 APRIL</t>
  </si>
  <si>
    <r>
      <t>The year to date profit of $11.08bn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</si>
  <si>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</si>
  <si>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22 April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</si>
</sst>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MT"/>
      <family val="0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16" fontId="10" fillId="3" borderId="9" xfId="0" applyNumberFormat="1" applyFont="1" applyFill="1" applyBorder="1" applyAlignment="1" quotePrefix="1">
      <alignment horizontal="center"/>
    </xf>
    <xf numFmtId="37" fontId="11" fillId="2" borderId="0" xfId="0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16" fillId="2" borderId="3" xfId="0" applyNumberFormat="1" applyFont="1" applyFill="1" applyBorder="1" applyAlignment="1">
      <alignment/>
    </xf>
    <xf numFmtId="37" fontId="12" fillId="2" borderId="10" xfId="0" applyNumberFormat="1" applyFont="1" applyFill="1" applyBorder="1" applyAlignment="1">
      <alignment/>
    </xf>
    <xf numFmtId="37" fontId="15" fillId="2" borderId="11" xfId="0" applyNumberFormat="1" applyFont="1" applyFill="1" applyBorder="1" applyAlignment="1" applyProtection="1">
      <alignment/>
      <protection hidden="1"/>
    </xf>
    <xf numFmtId="37" fontId="15" fillId="2" borderId="12" xfId="0" applyNumberFormat="1" applyFont="1" applyFill="1" applyBorder="1" applyAlignment="1" applyProtection="1">
      <alignment/>
      <protection hidden="1"/>
    </xf>
    <xf numFmtId="37" fontId="9" fillId="2" borderId="13" xfId="0" applyNumberFormat="1" applyFont="1" applyFill="1" applyBorder="1" applyAlignment="1">
      <alignment/>
    </xf>
    <xf numFmtId="37" fontId="9" fillId="2" borderId="14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7" fillId="2" borderId="1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37" fontId="18" fillId="2" borderId="2" xfId="0" applyNumberFormat="1" applyFont="1" applyFill="1" applyBorder="1" applyAlignment="1">
      <alignment/>
    </xf>
    <xf numFmtId="37" fontId="18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8" fillId="2" borderId="5" xfId="0" applyNumberFormat="1" applyFont="1" applyFill="1" applyBorder="1" applyAlignment="1">
      <alignment/>
    </xf>
    <xf numFmtId="37" fontId="18" fillId="2" borderId="8" xfId="0" applyNumberFormat="1" applyFont="1" applyFill="1" applyBorder="1" applyAlignment="1">
      <alignment/>
    </xf>
    <xf numFmtId="37" fontId="0" fillId="3" borderId="9" xfId="0" applyNumberFormat="1" applyFont="1" applyFill="1" applyBorder="1" applyAlignment="1">
      <alignment/>
    </xf>
    <xf numFmtId="37" fontId="13" fillId="3" borderId="15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6" fillId="3" borderId="17" xfId="0" applyNumberFormat="1" applyFont="1" applyFill="1" applyBorder="1" applyAlignment="1">
      <alignment/>
    </xf>
    <xf numFmtId="37" fontId="6" fillId="3" borderId="18" xfId="0" applyNumberFormat="1" applyFont="1" applyFill="1" applyBorder="1" applyAlignment="1">
      <alignment/>
    </xf>
    <xf numFmtId="39" fontId="0" fillId="3" borderId="9" xfId="0" applyNumberFormat="1" applyFill="1" applyBorder="1" applyAlignment="1">
      <alignment/>
    </xf>
    <xf numFmtId="37" fontId="6" fillId="3" borderId="16" xfId="0" applyNumberFormat="1" applyFont="1" applyFill="1" applyBorder="1" applyAlignment="1">
      <alignment/>
    </xf>
    <xf numFmtId="37" fontId="6" fillId="3" borderId="9" xfId="0" applyNumberFormat="1" applyFont="1" applyFill="1" applyBorder="1" applyAlignment="1">
      <alignment/>
    </xf>
    <xf numFmtId="37" fontId="6" fillId="3" borderId="19" xfId="0" applyNumberFormat="1" applyFont="1" applyFill="1" applyBorder="1" applyAlignment="1">
      <alignment/>
    </xf>
    <xf numFmtId="0" fontId="11" fillId="3" borderId="9" xfId="0" applyNumberFormat="1" applyFont="1" applyFill="1" applyBorder="1" applyAlignment="1">
      <alignment horizontal="center"/>
    </xf>
    <xf numFmtId="16" fontId="11" fillId="3" borderId="9" xfId="0" applyNumberFormat="1" applyFont="1" applyFill="1" applyBorder="1" applyAlignment="1" quotePrefix="1">
      <alignment horizontal="center"/>
    </xf>
    <xf numFmtId="37" fontId="11" fillId="3" borderId="9" xfId="0" applyNumberFormat="1" applyFont="1" applyFill="1" applyBorder="1" applyAlignment="1">
      <alignment horizontal="center"/>
    </xf>
    <xf numFmtId="37" fontId="9" fillId="3" borderId="9" xfId="0" applyNumberFormat="1" applyFont="1" applyFill="1" applyBorder="1" applyAlignment="1">
      <alignment/>
    </xf>
    <xf numFmtId="37" fontId="9" fillId="3" borderId="9" xfId="0" applyNumberFormat="1" applyFont="1" applyFill="1" applyBorder="1" applyAlignment="1" applyProtection="1">
      <alignment/>
      <protection hidden="1"/>
    </xf>
    <xf numFmtId="37" fontId="14" fillId="3" borderId="15" xfId="0" applyNumberFormat="1" applyFont="1" applyFill="1" applyBorder="1" applyAlignment="1" applyProtection="1">
      <alignment/>
      <protection hidden="1"/>
    </xf>
    <xf numFmtId="38" fontId="9" fillId="3" borderId="9" xfId="0" applyNumberFormat="1" applyFont="1" applyFill="1" applyBorder="1" applyAlignment="1" applyProtection="1">
      <alignment/>
      <protection hidden="1"/>
    </xf>
    <xf numFmtId="37" fontId="9" fillId="3" borderId="16" xfId="0" applyNumberFormat="1" applyFont="1" applyFill="1" applyBorder="1" applyAlignment="1" applyProtection="1">
      <alignment/>
      <protection hidden="1"/>
    </xf>
    <xf numFmtId="37" fontId="15" fillId="3" borderId="17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9" fontId="9" fillId="3" borderId="9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15" fillId="3" borderId="9" xfId="0" applyNumberFormat="1" applyFont="1" applyFill="1" applyBorder="1" applyAlignment="1" applyProtection="1">
      <alignment/>
      <protection hidden="1"/>
    </xf>
    <xf numFmtId="37" fontId="15" fillId="3" borderId="19" xfId="0" applyNumberFormat="1" applyFont="1" applyFill="1" applyBorder="1" applyAlignment="1" applyProtection="1">
      <alignment/>
      <protection hidden="1"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5" sqref="A75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72" t="s">
        <v>53</v>
      </c>
      <c r="B6" s="4"/>
      <c r="C6" s="4"/>
      <c r="D6" s="4"/>
      <c r="F6" s="4"/>
    </row>
    <row r="7" spans="1:6" ht="18.75">
      <c r="A7" s="73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19">
        <v>2008</v>
      </c>
      <c r="C15" s="20"/>
      <c r="D15" s="58">
        <v>2009</v>
      </c>
      <c r="E15" s="21"/>
      <c r="F15" s="58">
        <v>2009</v>
      </c>
    </row>
    <row r="16" spans="1:6" s="11" customFormat="1" ht="17.25">
      <c r="A16" s="18"/>
      <c r="B16" s="22" t="s">
        <v>51</v>
      </c>
      <c r="C16" s="23"/>
      <c r="D16" s="59" t="s">
        <v>48</v>
      </c>
      <c r="E16" s="23"/>
      <c r="F16" s="59" t="s">
        <v>50</v>
      </c>
    </row>
    <row r="17" spans="1:6" s="11" customFormat="1" ht="17.25">
      <c r="A17" s="18"/>
      <c r="B17" s="24" t="s">
        <v>3</v>
      </c>
      <c r="C17" s="23"/>
      <c r="D17" s="60" t="s">
        <v>3</v>
      </c>
      <c r="E17" s="23"/>
      <c r="F17" s="60" t="s">
        <v>3</v>
      </c>
    </row>
    <row r="18" spans="1:6" s="11" customFormat="1" ht="17.25">
      <c r="A18" s="25" t="s">
        <v>4</v>
      </c>
      <c r="B18" s="26"/>
      <c r="C18" s="27"/>
      <c r="D18" s="61"/>
      <c r="E18" s="27"/>
      <c r="F18" s="61"/>
    </row>
    <row r="19" spans="1:6" s="11" customFormat="1" ht="17.25">
      <c r="A19" s="28" t="s">
        <v>5</v>
      </c>
      <c r="B19" s="26"/>
      <c r="C19" s="27"/>
      <c r="D19" s="61"/>
      <c r="E19" s="27"/>
      <c r="F19" s="61"/>
    </row>
    <row r="20" spans="1:6" s="11" customFormat="1" ht="17.25">
      <c r="A20" s="18" t="s">
        <v>6</v>
      </c>
      <c r="B20" s="49">
        <f>41637018-63113+5464</f>
        <v>41579369</v>
      </c>
      <c r="C20" s="29"/>
      <c r="D20" s="62">
        <f>48653994-87495+7359</f>
        <v>48573858</v>
      </c>
      <c r="E20" s="29">
        <f>49635525-70872+7359</f>
        <v>49572012</v>
      </c>
      <c r="F20" s="62">
        <f>50043083-92149+7359</f>
        <v>49958293</v>
      </c>
    </row>
    <row r="21" spans="1:6" s="11" customFormat="1" ht="17.25">
      <c r="A21" s="18" t="s">
        <v>7</v>
      </c>
      <c r="B21" s="49">
        <f>22131+18114725+124158222+9173960+13053-41637018+63113</f>
        <v>109908186</v>
      </c>
      <c r="C21" s="29"/>
      <c r="D21" s="62">
        <f>26638+28602926+102474098+19077105+100859-48653994+87495</f>
        <v>101715127</v>
      </c>
      <c r="E21" s="29"/>
      <c r="F21" s="62">
        <f>27309+17874040+111388194+19182195+601-50043083+92149</f>
        <v>98521405</v>
      </c>
    </row>
    <row r="22" spans="1:6" s="11" customFormat="1" ht="17.25">
      <c r="A22" s="28" t="s">
        <v>8</v>
      </c>
      <c r="B22" s="50">
        <f>+B20+B21</f>
        <v>151487555</v>
      </c>
      <c r="C22" s="30"/>
      <c r="D22" s="63">
        <f>+D20+D21</f>
        <v>150288985</v>
      </c>
      <c r="E22" s="30"/>
      <c r="F22" s="63">
        <f>+F20+F21</f>
        <v>148479698</v>
      </c>
    </row>
    <row r="23" spans="1:6" s="11" customFormat="1" ht="17.25">
      <c r="A23" s="18"/>
      <c r="B23" s="26"/>
      <c r="C23" s="29"/>
      <c r="D23" s="62"/>
      <c r="E23" s="29"/>
      <c r="F23" s="62"/>
    </row>
    <row r="24" spans="1:6" s="11" customFormat="1" ht="17.25">
      <c r="A24" s="28" t="s">
        <v>9</v>
      </c>
      <c r="B24" s="26"/>
      <c r="C24" s="29"/>
      <c r="D24" s="62"/>
      <c r="E24" s="29"/>
      <c r="F24" s="62"/>
    </row>
    <row r="25" spans="1:6" s="11" customFormat="1" ht="17.25">
      <c r="A25" s="18" t="s">
        <v>10</v>
      </c>
      <c r="B25" s="26" t="s">
        <v>11</v>
      </c>
      <c r="C25" s="29"/>
      <c r="D25" s="62" t="s">
        <v>11</v>
      </c>
      <c r="E25" s="29"/>
      <c r="F25" s="62" t="s">
        <v>11</v>
      </c>
    </row>
    <row r="26" spans="1:6" s="11" customFormat="1" ht="17.25">
      <c r="A26" s="18" t="s">
        <v>12</v>
      </c>
      <c r="B26" s="49">
        <v>1224</v>
      </c>
      <c r="C26" s="29"/>
      <c r="D26" s="62">
        <v>228</v>
      </c>
      <c r="E26" s="29"/>
      <c r="F26" s="62">
        <v>340</v>
      </c>
    </row>
    <row r="27" spans="1:6" s="11" customFormat="1" ht="17.25">
      <c r="A27" s="18" t="s">
        <v>13</v>
      </c>
      <c r="B27" s="49">
        <v>592266</v>
      </c>
      <c r="C27" s="29"/>
      <c r="D27" s="62">
        <v>731474</v>
      </c>
      <c r="E27" s="29"/>
      <c r="F27" s="62">
        <v>731474</v>
      </c>
    </row>
    <row r="28" spans="1:6" s="11" customFormat="1" ht="17.25">
      <c r="A28" s="18" t="s">
        <v>14</v>
      </c>
      <c r="B28" s="49">
        <v>73114367</v>
      </c>
      <c r="C28" s="29"/>
      <c r="D28" s="62">
        <v>86594254</v>
      </c>
      <c r="E28" s="29"/>
      <c r="F28" s="62">
        <v>86594254</v>
      </c>
    </row>
    <row r="29" spans="1:6" s="11" customFormat="1" ht="17.25">
      <c r="A29" s="18" t="s">
        <v>15</v>
      </c>
      <c r="B29" s="49">
        <v>911284</v>
      </c>
      <c r="C29" s="29"/>
      <c r="D29" s="64">
        <f>-9179553+9227182-11874</f>
        <v>35755</v>
      </c>
      <c r="E29" s="29"/>
      <c r="F29" s="64">
        <f>-9171976+9227182-11874</f>
        <v>43332</v>
      </c>
    </row>
    <row r="30" spans="1:6" s="11" customFormat="1" ht="17.25">
      <c r="A30" s="18" t="s">
        <v>16</v>
      </c>
      <c r="B30" s="26">
        <v>0</v>
      </c>
      <c r="C30" s="31"/>
      <c r="D30" s="62">
        <f>20088571+5476000</f>
        <v>25564571</v>
      </c>
      <c r="E30" s="32"/>
      <c r="F30" s="62">
        <f>19991611+5838000</f>
        <v>25829611</v>
      </c>
    </row>
    <row r="31" spans="1:6" s="11" customFormat="1" ht="17.25">
      <c r="A31" s="18" t="s">
        <v>17</v>
      </c>
      <c r="B31" s="49">
        <v>13</v>
      </c>
      <c r="C31" s="29"/>
      <c r="D31" s="62">
        <v>169</v>
      </c>
      <c r="E31" s="29"/>
      <c r="F31" s="62">
        <v>11</v>
      </c>
    </row>
    <row r="32" spans="1:6" s="11" customFormat="1" ht="17.25">
      <c r="A32" s="18" t="s">
        <v>18</v>
      </c>
      <c r="B32" s="51">
        <f>32958+3223061+38743+1878351+9538+9163757+13181599</f>
        <v>27528007</v>
      </c>
      <c r="C32" s="29"/>
      <c r="D32" s="65">
        <f>35209+3598145+17123+1873478+9501+5395462+22137036-5476000</f>
        <v>27589954</v>
      </c>
      <c r="E32" s="29"/>
      <c r="F32" s="65">
        <f>37763+3598145+17123+1848307+9888+5645174+22639862-5838000</f>
        <v>27958262</v>
      </c>
    </row>
    <row r="33" spans="1:6" s="11" customFormat="1" ht="17.25">
      <c r="A33" s="28" t="s">
        <v>19</v>
      </c>
      <c r="B33" s="52">
        <f>SUM(B26:B32)</f>
        <v>102147161</v>
      </c>
      <c r="C33" s="33"/>
      <c r="D33" s="66">
        <f>SUM(D26:D32)</f>
        <v>140516405</v>
      </c>
      <c r="E33" s="33"/>
      <c r="F33" s="66">
        <f>SUM(F26:F32)</f>
        <v>141157284</v>
      </c>
    </row>
    <row r="34" spans="1:6" s="11" customFormat="1" ht="18" thickBot="1">
      <c r="A34" s="25" t="s">
        <v>20</v>
      </c>
      <c r="B34" s="53">
        <f>+B33+B22</f>
        <v>253634716</v>
      </c>
      <c r="C34" s="33"/>
      <c r="D34" s="67">
        <f>+D33+D22</f>
        <v>290805390</v>
      </c>
      <c r="E34" s="33"/>
      <c r="F34" s="67">
        <f>+F33+F22</f>
        <v>289636982</v>
      </c>
    </row>
    <row r="35" spans="1:6" s="11" customFormat="1" ht="18" thickTop="1">
      <c r="A35" s="18"/>
      <c r="B35" s="26"/>
      <c r="C35" s="29"/>
      <c r="D35" s="62"/>
      <c r="E35" s="29"/>
      <c r="F35" s="62"/>
    </row>
    <row r="36" spans="1:6" s="11" customFormat="1" ht="17.25">
      <c r="A36" s="25" t="s">
        <v>21</v>
      </c>
      <c r="B36" s="26"/>
      <c r="C36" s="29"/>
      <c r="D36" s="62"/>
      <c r="E36" s="29"/>
      <c r="F36" s="62"/>
    </row>
    <row r="37" spans="1:6" s="11" customFormat="1" ht="17.25">
      <c r="A37" s="28" t="s">
        <v>22</v>
      </c>
      <c r="B37" s="54"/>
      <c r="C37" s="29"/>
      <c r="D37" s="68"/>
      <c r="E37" s="29"/>
      <c r="F37" s="68"/>
    </row>
    <row r="38" spans="1:6" s="11" customFormat="1" ht="17.25">
      <c r="A38" s="18" t="s">
        <v>23</v>
      </c>
      <c r="B38" s="49">
        <f>36930486+1803894</f>
        <v>38734380</v>
      </c>
      <c r="C38" s="29"/>
      <c r="D38" s="62">
        <f>40303851+1919646</f>
        <v>42223497</v>
      </c>
      <c r="E38" s="29"/>
      <c r="F38" s="62">
        <f>40349283+1932491</f>
        <v>42281774</v>
      </c>
    </row>
    <row r="39" spans="1:6" s="11" customFormat="1" ht="17.25">
      <c r="A39" s="18" t="s">
        <v>24</v>
      </c>
      <c r="B39" s="54"/>
      <c r="C39" s="29"/>
      <c r="D39" s="68"/>
      <c r="E39" s="29"/>
      <c r="F39" s="68"/>
    </row>
    <row r="40" spans="1:6" s="11" customFormat="1" ht="17.25">
      <c r="A40" s="18" t="s">
        <v>25</v>
      </c>
      <c r="B40" s="49">
        <f>10290433+246356+1112707+9314556</f>
        <v>20964052</v>
      </c>
      <c r="C40" s="29"/>
      <c r="D40" s="62">
        <f>11234163+125910+5619857+734889+207</f>
        <v>17715026</v>
      </c>
      <c r="E40" s="29"/>
      <c r="F40" s="62">
        <f>7519368+89235+7548277+739175+208</f>
        <v>15896263</v>
      </c>
    </row>
    <row r="41" spans="1:6" s="11" customFormat="1" ht="17.25">
      <c r="A41" s="18" t="s">
        <v>26</v>
      </c>
      <c r="B41" s="26">
        <v>70804</v>
      </c>
      <c r="C41" s="29"/>
      <c r="D41" s="62">
        <v>79044</v>
      </c>
      <c r="E41" s="29"/>
      <c r="F41" s="62">
        <v>79044</v>
      </c>
    </row>
    <row r="42" spans="1:6" s="11" customFormat="1" ht="17.25">
      <c r="A42" s="18" t="s">
        <v>27</v>
      </c>
      <c r="B42" s="49">
        <f>37727360-4565000</f>
        <v>33162360</v>
      </c>
      <c r="C42" s="29"/>
      <c r="D42" s="62">
        <f>79187104-6768000</f>
        <v>72419104</v>
      </c>
      <c r="E42" s="29"/>
      <c r="F42" s="62">
        <f>78721216-5032000</f>
        <v>73689216</v>
      </c>
    </row>
    <row r="43" spans="1:6" s="11" customFormat="1" ht="17.25">
      <c r="A43" s="18" t="s">
        <v>28</v>
      </c>
      <c r="B43" s="51">
        <f>150001338-246356-88094802-50180065-9314556-1112707-70804</f>
        <v>982048</v>
      </c>
      <c r="C43" s="29"/>
      <c r="D43" s="65">
        <f>119237147-125910-91201334-20043305-5619857-734889-207-79044</f>
        <v>1432601</v>
      </c>
      <c r="E43" s="29"/>
      <c r="F43" s="65">
        <f>121837021-89235-91993774-20043305-7548277-739175-208-79044</f>
        <v>1344003</v>
      </c>
    </row>
    <row r="44" spans="1:6" s="11" customFormat="1" ht="17.25">
      <c r="A44" s="28" t="s">
        <v>29</v>
      </c>
      <c r="B44" s="55">
        <f>SUM(B38:B43)</f>
        <v>93913644</v>
      </c>
      <c r="C44" s="33"/>
      <c r="D44" s="69">
        <f>SUM(D38:D43)</f>
        <v>133869272</v>
      </c>
      <c r="E44" s="33"/>
      <c r="F44" s="69">
        <f>SUM(F38:F43)</f>
        <v>133290300</v>
      </c>
    </row>
    <row r="45" spans="1:6" s="11" customFormat="1" ht="17.25">
      <c r="A45" s="34"/>
      <c r="B45" s="26"/>
      <c r="C45" s="29"/>
      <c r="D45" s="62"/>
      <c r="E45" s="29"/>
      <c r="F45" s="62"/>
    </row>
    <row r="46" spans="1:6" s="11" customFormat="1" ht="17.25">
      <c r="A46" s="28" t="s">
        <v>30</v>
      </c>
      <c r="B46" s="26"/>
      <c r="C46" s="29"/>
      <c r="D46" s="62"/>
      <c r="E46" s="29"/>
      <c r="F46" s="62"/>
    </row>
    <row r="47" spans="1:6" s="11" customFormat="1" ht="17.25">
      <c r="A47" s="18" t="s">
        <v>31</v>
      </c>
      <c r="B47" s="26"/>
      <c r="C47" s="29"/>
      <c r="D47" s="62"/>
      <c r="E47" s="29"/>
      <c r="F47" s="62"/>
    </row>
    <row r="48" spans="1:6" s="11" customFormat="1" ht="17.25">
      <c r="A48" s="18" t="s">
        <v>32</v>
      </c>
      <c r="B48" s="26">
        <v>3913978</v>
      </c>
      <c r="C48" s="29"/>
      <c r="D48" s="62">
        <v>5020558</v>
      </c>
      <c r="E48" s="29"/>
      <c r="F48" s="62">
        <v>5020558</v>
      </c>
    </row>
    <row r="49" spans="1:6" s="11" customFormat="1" ht="17.25">
      <c r="A49" s="18" t="s">
        <v>33</v>
      </c>
      <c r="B49" s="49">
        <f>54108+3001+25601</f>
        <v>82710</v>
      </c>
      <c r="C49" s="29"/>
      <c r="D49" s="62">
        <f>35131+254129+1751</f>
        <v>291011</v>
      </c>
      <c r="E49" s="29"/>
      <c r="F49" s="62">
        <f>317845+1808</f>
        <v>319653</v>
      </c>
    </row>
    <row r="50" spans="1:6" s="11" customFormat="1" ht="17.25">
      <c r="A50" s="18" t="s">
        <v>34</v>
      </c>
      <c r="B50" s="49">
        <f>4565000+88094802+50180065</f>
        <v>142839867</v>
      </c>
      <c r="C50" s="29"/>
      <c r="D50" s="62">
        <f>6768000+91201334+20043305</f>
        <v>118012639</v>
      </c>
      <c r="E50" s="29"/>
      <c r="F50" s="62">
        <f>5032000+91993774+20043305</f>
        <v>117069079</v>
      </c>
    </row>
    <row r="51" spans="1:6" s="11" customFormat="1" ht="17.25">
      <c r="A51" s="18" t="s">
        <v>35</v>
      </c>
      <c r="B51" s="49">
        <f>-876943+3246965+911284</f>
        <v>3281306</v>
      </c>
      <c r="C51" s="29"/>
      <c r="D51" s="62">
        <f>10964001+9227182-11874</f>
        <v>20179309</v>
      </c>
      <c r="E51" s="29"/>
      <c r="F51" s="62">
        <f>11093079+9227182-11874</f>
        <v>20308387</v>
      </c>
    </row>
    <row r="52" spans="1:6" s="11" customFormat="1" ht="17.25">
      <c r="A52" s="18" t="s">
        <v>36</v>
      </c>
      <c r="B52" s="49">
        <f>2985579+994021</f>
        <v>3979600</v>
      </c>
      <c r="C52" s="29"/>
      <c r="D52" s="62">
        <f>6676057+1211641</f>
        <v>7887698</v>
      </c>
      <c r="E52" s="33"/>
      <c r="F52" s="62">
        <f>6877409+1206693</f>
        <v>8084102</v>
      </c>
    </row>
    <row r="53" spans="1:6" s="11" customFormat="1" ht="17.25">
      <c r="A53" s="28" t="s">
        <v>37</v>
      </c>
      <c r="B53" s="52">
        <f>SUM(B48:B52)</f>
        <v>154097461</v>
      </c>
      <c r="C53" s="33"/>
      <c r="D53" s="66">
        <f>SUM(D48:D52)</f>
        <v>151391215</v>
      </c>
      <c r="E53" s="29"/>
      <c r="F53" s="66">
        <f>SUM(F48:F52)</f>
        <v>150801779</v>
      </c>
    </row>
    <row r="54" spans="1:6" s="11" customFormat="1" ht="17.25">
      <c r="A54" s="18"/>
      <c r="B54" s="26"/>
      <c r="C54" s="29"/>
      <c r="D54" s="62"/>
      <c r="E54" s="29"/>
      <c r="F54" s="62"/>
    </row>
    <row r="55" spans="1:6" s="11" customFormat="1" ht="17.25">
      <c r="A55" s="28" t="s">
        <v>38</v>
      </c>
      <c r="B55" s="26"/>
      <c r="C55" s="29"/>
      <c r="D55" s="62"/>
      <c r="E55" s="29"/>
      <c r="F55" s="62"/>
    </row>
    <row r="56" spans="1:6" s="11" customFormat="1" ht="17.25">
      <c r="A56" s="18" t="s">
        <v>39</v>
      </c>
      <c r="B56" s="26"/>
      <c r="C56" s="29"/>
      <c r="D56" s="62"/>
      <c r="E56" s="29"/>
      <c r="F56" s="62"/>
    </row>
    <row r="57" spans="1:6" s="11" customFormat="1" ht="17.25">
      <c r="A57" s="18" t="s">
        <v>40</v>
      </c>
      <c r="B57" s="26">
        <f>4000</f>
        <v>4000</v>
      </c>
      <c r="C57" s="29"/>
      <c r="D57" s="62">
        <f>4000</f>
        <v>4000</v>
      </c>
      <c r="E57" s="29"/>
      <c r="F57" s="62">
        <f>4000</f>
        <v>4000</v>
      </c>
    </row>
    <row r="58" spans="1:6" s="11" customFormat="1" ht="17.25">
      <c r="A58" s="18" t="s">
        <v>41</v>
      </c>
      <c r="B58" s="26">
        <v>20000</v>
      </c>
      <c r="C58" s="29"/>
      <c r="D58" s="62">
        <v>20000</v>
      </c>
      <c r="E58" s="29"/>
      <c r="F58" s="62">
        <v>20000</v>
      </c>
    </row>
    <row r="59" spans="1:6" s="11" customFormat="1" ht="17.25">
      <c r="A59" s="18" t="s">
        <v>42</v>
      </c>
      <c r="B59" s="51">
        <v>5599611</v>
      </c>
      <c r="C59" s="29"/>
      <c r="D59" s="65">
        <v>5520903</v>
      </c>
      <c r="E59" s="29"/>
      <c r="F59" s="65">
        <v>5520903</v>
      </c>
    </row>
    <row r="60" spans="1:6" s="11" customFormat="1" ht="17.25">
      <c r="A60" s="28" t="s">
        <v>43</v>
      </c>
      <c r="B60" s="56">
        <f>SUM(B57:B59)</f>
        <v>5623611</v>
      </c>
      <c r="C60" s="33"/>
      <c r="D60" s="70">
        <f>SUM(D57:D59)</f>
        <v>5544903</v>
      </c>
      <c r="E60" s="33"/>
      <c r="F60" s="70">
        <f>SUM(F57:F59)</f>
        <v>5544903</v>
      </c>
    </row>
    <row r="61" spans="1:6" s="11" customFormat="1" ht="18" thickBot="1">
      <c r="A61" s="35" t="s">
        <v>44</v>
      </c>
      <c r="B61" s="57">
        <f>B44+B53+B60</f>
        <v>253634716</v>
      </c>
      <c r="C61" s="36"/>
      <c r="D61" s="71">
        <f>D44+D53+D60</f>
        <v>290805390</v>
      </c>
      <c r="E61" s="37"/>
      <c r="F61" s="71">
        <f>F44+F53+F60</f>
        <v>289636982</v>
      </c>
    </row>
    <row r="62" spans="1:6" s="11" customFormat="1" ht="18" thickTop="1">
      <c r="A62" s="18"/>
      <c r="B62" s="38"/>
      <c r="C62" s="27"/>
      <c r="D62" s="38"/>
      <c r="E62" s="38"/>
      <c r="F62" s="39"/>
    </row>
    <row r="63" spans="1:6" s="11" customFormat="1" ht="15" customHeight="1">
      <c r="A63" s="15"/>
      <c r="B63" s="16"/>
      <c r="C63" s="40"/>
      <c r="D63" s="16"/>
      <c r="E63" s="40"/>
      <c r="F63" s="17"/>
    </row>
    <row r="64" spans="1:6" s="11" customFormat="1" ht="19.5" customHeight="1">
      <c r="A64" s="41" t="s">
        <v>45</v>
      </c>
      <c r="B64" s="42"/>
      <c r="C64" s="43"/>
      <c r="D64" s="44"/>
      <c r="E64" s="44"/>
      <c r="F64" s="45"/>
    </row>
    <row r="65" spans="1:6" s="11" customFormat="1" ht="17.25">
      <c r="A65" s="18" t="s">
        <v>52</v>
      </c>
      <c r="B65" s="42"/>
      <c r="C65" s="43"/>
      <c r="D65" s="45"/>
      <c r="E65" s="42"/>
      <c r="F65" s="45"/>
    </row>
    <row r="66" spans="1:8" s="11" customFormat="1" ht="17.25">
      <c r="A66" s="18" t="s">
        <v>46</v>
      </c>
      <c r="B66" s="27"/>
      <c r="C66" s="27"/>
      <c r="D66" s="46"/>
      <c r="E66" s="27"/>
      <c r="F66" s="46"/>
      <c r="G66" s="27"/>
      <c r="H66" s="27"/>
    </row>
    <row r="67" spans="1:6" s="11" customFormat="1" ht="17.25">
      <c r="A67" s="15" t="s">
        <v>47</v>
      </c>
      <c r="B67" s="47"/>
      <c r="C67" s="47"/>
      <c r="D67" s="48"/>
      <c r="E67" s="47"/>
      <c r="F67" s="48"/>
    </row>
    <row r="69" spans="2:6" ht="15" hidden="1">
      <c r="B69">
        <f>B61-B34</f>
        <v>0</v>
      </c>
      <c r="D69">
        <f>D61-D34</f>
        <v>0</v>
      </c>
      <c r="E69" s="4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2009-04-17T14:31:36Z</cp:lastPrinted>
  <dcterms:created xsi:type="dcterms:W3CDTF">2009-02-04T22:27:27Z</dcterms:created>
  <dcterms:modified xsi:type="dcterms:W3CDTF">2009-04-22T14:55:49Z</dcterms:modified>
  <cp:category/>
  <cp:version/>
  <cp:contentType/>
  <cp:contentStatus/>
</cp:coreProperties>
</file>