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580"/>
  </bookViews>
  <sheets>
    <sheet name="balance sheet - 28 Sept. 2011" sheetId="1" r:id="rId1"/>
  </sheets>
  <definedNames>
    <definedName name="_xlnm.Print_Area" localSheetId="0">'balance sheet - 28 Sept. 2011'!$A$11:$G$67</definedName>
    <definedName name="_xlnm.Print_Area">'balance sheet - 28 Sept. 2011'!$A$10:$F$63</definedName>
  </definedNames>
  <calcPr calcId="114210"/>
</workbook>
</file>

<file path=xl/calcChain.xml><?xml version="1.0" encoding="utf-8"?>
<calcChain xmlns="http://schemas.openxmlformats.org/spreadsheetml/2006/main">
  <c r="F30" i="1"/>
  <c r="F51"/>
  <c r="F21"/>
  <c r="F27"/>
  <c r="F39"/>
  <c r="F33"/>
  <c r="F20"/>
  <c r="B57"/>
  <c r="B60"/>
  <c r="B52"/>
  <c r="B51"/>
  <c r="B50"/>
  <c r="B49"/>
  <c r="B53"/>
  <c r="B44"/>
  <c r="B43"/>
  <c r="B42"/>
  <c r="B41"/>
  <c r="B39"/>
  <c r="B45"/>
  <c r="B33"/>
  <c r="B31"/>
  <c r="B30"/>
  <c r="B28"/>
  <c r="B27"/>
  <c r="B34"/>
  <c r="B21"/>
  <c r="B20"/>
  <c r="B23"/>
  <c r="F52"/>
  <c r="F50"/>
  <c r="F49"/>
  <c r="F44"/>
  <c r="F43"/>
  <c r="F41"/>
  <c r="B35"/>
  <c r="B61"/>
  <c r="H41"/>
  <c r="H42"/>
  <c r="D57"/>
  <c r="D60"/>
  <c r="D52"/>
  <c r="D51"/>
  <c r="D50"/>
  <c r="D49"/>
  <c r="D53"/>
  <c r="D44"/>
  <c r="D43"/>
  <c r="D42"/>
  <c r="D41"/>
  <c r="D39"/>
  <c r="D45"/>
  <c r="D33"/>
  <c r="D30"/>
  <c r="D28"/>
  <c r="D27"/>
  <c r="D34"/>
  <c r="D21"/>
  <c r="D20"/>
  <c r="D23"/>
  <c r="D61"/>
  <c r="D35"/>
  <c r="F53"/>
  <c r="G50"/>
  <c r="G43"/>
  <c r="F42"/>
  <c r="G30"/>
  <c r="F28"/>
  <c r="F34"/>
  <c r="G42"/>
  <c r="F57"/>
  <c r="G57"/>
  <c r="G21"/>
  <c r="G51"/>
  <c r="G41"/>
  <c r="G44"/>
  <c r="G22"/>
  <c r="G28"/>
  <c r="G29"/>
  <c r="G31"/>
  <c r="G32"/>
  <c r="G33"/>
  <c r="G39"/>
  <c r="G45"/>
  <c r="G48"/>
  <c r="G49"/>
  <c r="F60"/>
  <c r="G58"/>
  <c r="G59"/>
  <c r="E69"/>
  <c r="F23"/>
  <c r="G52"/>
  <c r="F45"/>
  <c r="D69"/>
  <c r="G20"/>
  <c r="G23"/>
  <c r="G27"/>
  <c r="G34"/>
  <c r="F35"/>
  <c r="G35"/>
  <c r="G60"/>
  <c r="F61"/>
  <c r="G53"/>
  <c r="B69"/>
  <c r="G61"/>
  <c r="F69"/>
</calcChain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<sst xmlns="http://schemas.openxmlformats.org/spreadsheetml/2006/main" count="62" uniqueCount="57">
  <si>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</si>
  <si>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</si>
  <si>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</si>
  <si>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</si>
  <si>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</si>
  <si>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</si>
  <si>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</si>
  <si>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</si>
  <si>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</si>
  <si>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</si>
  <si>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</si>
  <si>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</si>
  <si>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</si>
  <si>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</si>
  <si>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</si>
  <si>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</si>
  <si>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</si>
  <si>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</si>
  <si>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</si>
  <si>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</si>
  <si>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</si>
  <si>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</si>
  <si>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</si>
  <si>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</si>
  <si>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</si>
  <si>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</si>
  <si>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</si>
  <si>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</si>
  <si>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</si>
  <si>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</si>
  <si>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</si>
  <si>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</si>
  <si>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</si>
  <si>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</si>
  <si>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</si>
  <si>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</si>
  <si>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</si>
  <si>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</si>
  <si>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</si>
  <si>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</si>
  <si>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</si>
  <si>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</si>
  <si>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</si>
  <si>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</si>
  <si>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</si>
  <si>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</si>
  <si>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2"/>
      </rPr>
      <t>f</t>
    </r>
    <r>
      <rPr>
        <b/>
        <sz val="12"/>
        <rFont val="Arial Unicode MS"/>
        <family val="2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2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</si>
  <si>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</si>
  <si>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</si>
  <si>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14 SEPTEMBER</t>
  </si>
  <si>
    <t>As At 28 SEPTEMBER 2011</t>
  </si>
  <si>
    <t>28 SEPTEMBER</t>
  </si>
  <si>
    <t>15Sep11 - 28Sep11</t>
  </si>
  <si>
    <t>22 SEPTEMBER</t>
  </si>
  <si>
    <r>
      <t xml:space="preserve">* </t>
    </r>
    <r>
      <rPr>
        <sz val="12"/>
        <rFont val="Arial Unicode MS"/>
        <family val="2"/>
      </rPr>
      <t>The year to date loss of $2.85bn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</si>
  <si>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</si>
  <si>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12 October 2011</t>
  </si>
</sst>
</file>

<file path=xl/styles.xml><?xml version="1.0" encoding="utf-8"?>
<styleSheet xmlns="http://schemas.openxmlformats.org/spreadsheetml/2006/main">
  <fonts count="18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</font>
    <font>
      <b/>
      <i/>
      <sz val="12"/>
      <color indexed="14"/>
      <name val="Arial Unicode MS"/>
      <family val="2"/>
    </font>
    <font>
      <b/>
      <sz val="12"/>
      <name val="Arial MT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name val="Arial MT"/>
    </font>
    <font>
      <b/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8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3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5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0" fillId="2" borderId="8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5" xfId="0" applyNumberFormat="1" applyFont="1" applyFill="1" applyBorder="1" applyAlignment="1">
      <alignment horizontal="center"/>
    </xf>
    <xf numFmtId="37" fontId="7" fillId="2" borderId="4" xfId="0" applyNumberFormat="1" applyFont="1" applyFill="1" applyBorder="1"/>
    <xf numFmtId="37" fontId="4" fillId="2" borderId="0" xfId="0" applyNumberFormat="1" applyFont="1" applyFill="1" applyBorder="1"/>
    <xf numFmtId="37" fontId="0" fillId="2" borderId="5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0" fillId="0" borderId="0" xfId="0" applyNumberFormat="1" applyFill="1"/>
    <xf numFmtId="37" fontId="9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" fillId="2" borderId="9" xfId="0" applyNumberFormat="1" applyFont="1" applyFill="1" applyBorder="1"/>
    <xf numFmtId="37" fontId="1" fillId="2" borderId="10" xfId="0" applyNumberFormat="1" applyFont="1" applyFill="1" applyBorder="1"/>
    <xf numFmtId="39" fontId="0" fillId="2" borderId="0" xfId="0" applyNumberFormat="1" applyFont="1" applyFill="1"/>
    <xf numFmtId="37" fontId="0" fillId="2" borderId="11" xfId="0" applyNumberFormat="1" applyFont="1" applyFill="1" applyBorder="1"/>
    <xf numFmtId="37" fontId="1" fillId="2" borderId="11" xfId="0" applyNumberFormat="1" applyFont="1" applyFill="1" applyBorder="1"/>
    <xf numFmtId="37" fontId="11" fillId="2" borderId="4" xfId="0" applyNumberFormat="1" applyFont="1" applyFill="1" applyBorder="1"/>
    <xf numFmtId="37" fontId="0" fillId="2" borderId="5" xfId="0" applyNumberFormat="1" applyFont="1" applyFill="1" applyBorder="1" applyAlignment="1">
      <alignment horizontal="right"/>
    </xf>
    <xf numFmtId="37" fontId="12" fillId="2" borderId="0" xfId="0" applyNumberFormat="1" applyFont="1" applyFill="1"/>
    <xf numFmtId="37" fontId="7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1" fillId="2" borderId="15" xfId="0" applyNumberFormat="1" applyFont="1" applyFill="1" applyBorder="1"/>
    <xf numFmtId="37" fontId="4" fillId="2" borderId="16" xfId="0" applyNumberFormat="1" applyFont="1" applyFill="1" applyBorder="1"/>
    <xf numFmtId="37" fontId="4" fillId="2" borderId="17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4" fillId="2" borderId="0" xfId="0" applyNumberFormat="1" applyFont="1" applyFill="1" applyBorder="1"/>
    <xf numFmtId="37" fontId="13" fillId="2" borderId="0" xfId="0" applyNumberFormat="1" applyFont="1" applyFill="1" applyBorder="1"/>
    <xf numFmtId="37" fontId="14" fillId="2" borderId="5" xfId="0" applyNumberFormat="1" applyFont="1" applyFill="1" applyBorder="1"/>
    <xf numFmtId="37" fontId="4" fillId="2" borderId="5" xfId="0" applyNumberFormat="1" applyFont="1" applyFill="1" applyBorder="1"/>
    <xf numFmtId="37" fontId="0" fillId="2" borderId="0" xfId="0" applyNumberFormat="1" applyFont="1" applyFill="1" applyBorder="1"/>
    <xf numFmtId="37" fontId="14" fillId="2" borderId="7" xfId="0" applyNumberFormat="1" applyFont="1" applyFill="1" applyBorder="1"/>
    <xf numFmtId="37" fontId="14" fillId="2" borderId="8" xfId="0" applyNumberFormat="1" applyFont="1" applyFill="1" applyBorder="1"/>
    <xf numFmtId="37" fontId="0" fillId="3" borderId="0" xfId="0" applyNumberFormat="1" applyFill="1"/>
    <xf numFmtId="37" fontId="8" fillId="3" borderId="1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37" fontId="0" fillId="2" borderId="12" xfId="0" applyNumberFormat="1" applyFill="1" applyBorder="1"/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5" fillId="2" borderId="1" xfId="0" applyNumberFormat="1" applyFont="1" applyFill="1" applyBorder="1"/>
    <xf numFmtId="37" fontId="10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37" fontId="16" fillId="2" borderId="3" xfId="0" applyNumberFormat="1" applyFont="1" applyFill="1" applyBorder="1"/>
    <xf numFmtId="37" fontId="16" fillId="2" borderId="0" xfId="0" applyNumberFormat="1" applyFont="1" applyFill="1"/>
    <xf numFmtId="0" fontId="5" fillId="3" borderId="19" xfId="0" applyNumberFormat="1" applyFont="1" applyFill="1" applyBorder="1" applyAlignment="1">
      <alignment horizontal="center"/>
    </xf>
    <xf numFmtId="16" fontId="5" fillId="3" borderId="19" xfId="0" quotePrefix="1" applyNumberFormat="1" applyFont="1" applyFill="1" applyBorder="1" applyAlignment="1">
      <alignment horizontal="center"/>
    </xf>
    <xf numFmtId="37" fontId="5" fillId="3" borderId="19" xfId="0" applyNumberFormat="1" applyFont="1" applyFill="1" applyBorder="1" applyAlignment="1">
      <alignment horizontal="center"/>
    </xf>
    <xf numFmtId="37" fontId="4" fillId="3" borderId="19" xfId="0" applyNumberFormat="1" applyFont="1" applyFill="1" applyBorder="1"/>
    <xf numFmtId="37" fontId="4" fillId="3" borderId="19" xfId="0" applyNumberFormat="1" applyFont="1" applyFill="1" applyBorder="1" applyProtection="1">
      <protection hidden="1"/>
    </xf>
    <xf numFmtId="37" fontId="9" fillId="3" borderId="20" xfId="0" applyNumberFormat="1" applyFont="1" applyFill="1" applyBorder="1" applyProtection="1">
      <protection hidden="1"/>
    </xf>
    <xf numFmtId="38" fontId="4" fillId="3" borderId="19" xfId="0" applyNumberFormat="1" applyFont="1" applyFill="1" applyBorder="1" applyProtection="1">
      <protection hidden="1"/>
    </xf>
    <xf numFmtId="37" fontId="4" fillId="3" borderId="21" xfId="0" applyNumberFormat="1" applyFont="1" applyFill="1" applyBorder="1" applyProtection="1">
      <protection hidden="1"/>
    </xf>
    <xf numFmtId="37" fontId="10" fillId="3" borderId="22" xfId="0" applyNumberFormat="1" applyFont="1" applyFill="1" applyBorder="1" applyProtection="1">
      <protection hidden="1"/>
    </xf>
    <xf numFmtId="37" fontId="10" fillId="3" borderId="23" xfId="0" applyNumberFormat="1" applyFont="1" applyFill="1" applyBorder="1" applyProtection="1">
      <protection hidden="1"/>
    </xf>
    <xf numFmtId="39" fontId="4" fillId="3" borderId="19" xfId="0" applyNumberFormat="1" applyFont="1" applyFill="1" applyBorder="1" applyProtection="1">
      <protection hidden="1"/>
    </xf>
    <xf numFmtId="37" fontId="10" fillId="3" borderId="19" xfId="0" applyNumberFormat="1" applyFont="1" applyFill="1" applyBorder="1" applyProtection="1">
      <protection hidden="1"/>
    </xf>
    <xf numFmtId="37" fontId="10" fillId="3" borderId="24" xfId="0" applyNumberFormat="1" applyFont="1" applyFill="1" applyBorder="1" applyProtection="1">
      <protection hidden="1"/>
    </xf>
    <xf numFmtId="37" fontId="17" fillId="2" borderId="0" xfId="0" applyNumberFormat="1" applyFont="1" applyFill="1" applyBorder="1"/>
    <xf numFmtId="49" fontId="17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1171575</xdr:colOff>
      <xdr:row>4</xdr:row>
      <xdr:rowOff>85725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9600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topLeftCell="A6" zoomScale="75" zoomScaleNormal="75" zoomScaleSheetLayoutView="75" workbookViewId="0">
      <selection activeCell="A73" sqref="A73"/>
    </sheetView>
  </sheetViews>
  <sheetFormatPr defaultColWidth="11.44140625" defaultRowHeight="15"/>
  <cols>
    <col min="1" max="1" width="43.44140625" customWidth="1"/>
    <col min="2" max="2" width="18" customWidth="1"/>
    <col min="3" max="3" width="1.77734375" customWidth="1"/>
    <col min="4" max="4" width="17.33203125" customWidth="1"/>
    <col min="5" max="5" width="1.77734375" style="5" customWidth="1"/>
    <col min="6" max="6" width="18.33203125" customWidth="1"/>
    <col min="7" max="7" width="17.109375" hidden="1" customWidth="1"/>
    <col min="8" max="8" width="17" hidden="1" customWidth="1"/>
  </cols>
  <sheetData>
    <row r="1" spans="1:8">
      <c r="A1" s="1"/>
      <c r="B1" s="2"/>
      <c r="C1" s="2"/>
      <c r="D1" s="2"/>
      <c r="E1" s="2"/>
      <c r="F1" s="2"/>
      <c r="G1" s="3"/>
    </row>
    <row r="2" spans="1:8">
      <c r="A2" s="4"/>
      <c r="B2" s="5"/>
      <c r="C2" s="5"/>
      <c r="D2" s="5"/>
      <c r="F2" s="5"/>
      <c r="G2" s="6"/>
    </row>
    <row r="3" spans="1:8">
      <c r="A3" s="4"/>
      <c r="B3" s="5"/>
      <c r="C3" s="5"/>
      <c r="D3" s="5"/>
      <c r="F3" s="5"/>
      <c r="G3" s="6"/>
    </row>
    <row r="4" spans="1:8">
      <c r="A4" s="4"/>
      <c r="B4" s="5"/>
      <c r="C4" s="5"/>
      <c r="D4" s="5"/>
      <c r="F4" s="5"/>
      <c r="G4" s="6"/>
    </row>
    <row r="5" spans="1:8">
      <c r="A5" s="4"/>
      <c r="B5" s="5"/>
      <c r="C5" s="5"/>
      <c r="D5" s="5"/>
      <c r="F5" s="5"/>
      <c r="G5" s="6"/>
    </row>
    <row r="6" spans="1:8" ht="18.75">
      <c r="A6" s="84" t="s">
        <v>55</v>
      </c>
      <c r="B6" s="5"/>
      <c r="C6" s="5"/>
      <c r="D6" s="5"/>
      <c r="F6" s="5"/>
      <c r="G6" s="6"/>
    </row>
    <row r="7" spans="1:8" ht="18.75">
      <c r="A7" s="85" t="s">
        <v>56</v>
      </c>
      <c r="B7" s="5"/>
      <c r="C7" s="5"/>
      <c r="D7" s="5"/>
      <c r="F7" s="5"/>
      <c r="G7" s="6"/>
    </row>
    <row r="8" spans="1:8">
      <c r="A8" s="4"/>
      <c r="B8" s="5"/>
      <c r="C8" s="5"/>
      <c r="D8" s="5"/>
      <c r="F8" s="5"/>
      <c r="G8" s="6"/>
    </row>
    <row r="9" spans="1:8">
      <c r="A9" s="4"/>
      <c r="B9" s="5"/>
      <c r="C9" s="5"/>
      <c r="D9" s="5"/>
      <c r="F9" s="5"/>
      <c r="G9" s="6"/>
    </row>
    <row r="10" spans="1:8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71">
        <v>2010</v>
      </c>
      <c r="C15" s="22"/>
      <c r="D15" s="71">
        <v>2011</v>
      </c>
      <c r="E15" s="23"/>
      <c r="F15" s="71">
        <v>2011</v>
      </c>
      <c r="G15" s="24" t="s">
        <v>3</v>
      </c>
      <c r="H15"/>
    </row>
    <row r="16" spans="1:8" s="14" customFormat="1" ht="17.25">
      <c r="A16" s="21"/>
      <c r="B16" s="72" t="s">
        <v>53</v>
      </c>
      <c r="C16" s="25"/>
      <c r="D16" s="72" t="s">
        <v>49</v>
      </c>
      <c r="E16" s="25"/>
      <c r="F16" s="72" t="s">
        <v>51</v>
      </c>
      <c r="G16" s="26" t="s">
        <v>52</v>
      </c>
      <c r="H16"/>
    </row>
    <row r="17" spans="1:8" s="14" customFormat="1" ht="17.25">
      <c r="A17" s="21"/>
      <c r="B17" s="73" t="s">
        <v>4</v>
      </c>
      <c r="C17" s="25"/>
      <c r="D17" s="73" t="s">
        <v>4</v>
      </c>
      <c r="E17" s="25"/>
      <c r="F17" s="73" t="s">
        <v>4</v>
      </c>
      <c r="G17" s="24" t="s">
        <v>4</v>
      </c>
      <c r="H17"/>
    </row>
    <row r="18" spans="1:8" s="14" customFormat="1" ht="17.25">
      <c r="A18" s="27" t="s">
        <v>5</v>
      </c>
      <c r="B18" s="74"/>
      <c r="C18" s="28"/>
      <c r="D18" s="74"/>
      <c r="E18" s="28"/>
      <c r="F18" s="74"/>
      <c r="G18" s="29"/>
      <c r="H18"/>
    </row>
    <row r="19" spans="1:8" s="14" customFormat="1" ht="17.25">
      <c r="A19" s="30" t="s">
        <v>6</v>
      </c>
      <c r="B19" s="74"/>
      <c r="C19" s="28"/>
      <c r="D19" s="74"/>
      <c r="E19" s="28"/>
      <c r="F19" s="74"/>
      <c r="G19" s="29"/>
      <c r="H19"/>
    </row>
    <row r="20" spans="1:8" s="14" customFormat="1" ht="17.25">
      <c r="A20" s="21" t="s">
        <v>7</v>
      </c>
      <c r="B20" s="75">
        <f>47364547-60209</f>
        <v>47304338</v>
      </c>
      <c r="C20" s="31"/>
      <c r="D20" s="75">
        <f>44498667-21153</f>
        <v>44477514</v>
      </c>
      <c r="E20" s="31"/>
      <c r="F20" s="75">
        <f>45572587-21985</f>
        <v>45550602</v>
      </c>
      <c r="G20" s="29">
        <f>F20-D20</f>
        <v>1073088</v>
      </c>
      <c r="H20"/>
    </row>
    <row r="21" spans="1:8" s="14" customFormat="1" ht="17.25">
      <c r="A21" s="21" t="s">
        <v>8</v>
      </c>
      <c r="B21" s="75">
        <f>65705+48536660+148492578+13143243+793-47364547+60209</f>
        <v>162934641</v>
      </c>
      <c r="C21" s="31"/>
      <c r="D21" s="75">
        <f>77536+20262580+196735545+13398584+17661-44498667+21153</f>
        <v>186014392</v>
      </c>
      <c r="E21" s="31"/>
      <c r="F21" s="75">
        <f>116652+14461209+197389623+13416406+635-45572587+21985</f>
        <v>179833923</v>
      </c>
      <c r="G21" s="29">
        <f>F21-D21</f>
        <v>-6180469</v>
      </c>
      <c r="H21" s="32"/>
    </row>
    <row r="22" spans="1:8" s="14" customFormat="1" ht="17.25">
      <c r="A22" s="21" t="s">
        <v>42</v>
      </c>
      <c r="B22" s="75">
        <v>29004905</v>
      </c>
      <c r="C22" s="31"/>
      <c r="D22" s="75">
        <v>28790701</v>
      </c>
      <c r="E22" s="31"/>
      <c r="F22" s="75">
        <v>28790701</v>
      </c>
      <c r="G22" s="29">
        <f>F22-D22</f>
        <v>0</v>
      </c>
      <c r="H22" s="59"/>
    </row>
    <row r="23" spans="1:8" s="14" customFormat="1" ht="17.25">
      <c r="A23" s="30" t="s">
        <v>9</v>
      </c>
      <c r="B23" s="76">
        <f>+B20+B21+B22</f>
        <v>239243884</v>
      </c>
      <c r="C23" s="33"/>
      <c r="D23" s="76">
        <f>+D20+D21+D22</f>
        <v>259282607</v>
      </c>
      <c r="E23" s="33"/>
      <c r="F23" s="76">
        <f>+F20+F21+F22</f>
        <v>254175226</v>
      </c>
      <c r="G23" s="60">
        <f>+G20+G21+G22</f>
        <v>-5107381</v>
      </c>
      <c r="H23"/>
    </row>
    <row r="24" spans="1:8" s="14" customFormat="1" ht="17.25">
      <c r="A24" s="21"/>
      <c r="B24" s="75"/>
      <c r="C24" s="31"/>
      <c r="D24" s="75"/>
      <c r="E24" s="31"/>
      <c r="F24" s="75"/>
      <c r="G24" s="29"/>
      <c r="H24"/>
    </row>
    <row r="25" spans="1:8" s="14" customFormat="1" ht="17.25">
      <c r="A25" s="30" t="s">
        <v>10</v>
      </c>
      <c r="B25" s="75"/>
      <c r="C25" s="31"/>
      <c r="D25" s="75"/>
      <c r="E25" s="31"/>
      <c r="F25" s="75"/>
      <c r="G25" s="29"/>
      <c r="H25"/>
    </row>
    <row r="26" spans="1:8" s="14" customFormat="1" ht="17.25">
      <c r="A26" s="21" t="s">
        <v>11</v>
      </c>
      <c r="B26" s="75" t="s">
        <v>12</v>
      </c>
      <c r="C26" s="31"/>
      <c r="D26" s="75" t="s">
        <v>12</v>
      </c>
      <c r="E26" s="31"/>
      <c r="F26" s="75" t="s">
        <v>12</v>
      </c>
      <c r="G26" s="29"/>
      <c r="H26"/>
    </row>
    <row r="27" spans="1:8" s="14" customFormat="1" ht="17.25">
      <c r="A27" s="21" t="s">
        <v>44</v>
      </c>
      <c r="B27" s="75">
        <f>481+87521721</f>
        <v>87522202</v>
      </c>
      <c r="C27" s="31"/>
      <c r="D27" s="75">
        <f>416+92976785</f>
        <v>92977201</v>
      </c>
      <c r="E27" s="31"/>
      <c r="F27" s="75">
        <f>313+93239218</f>
        <v>93239531</v>
      </c>
      <c r="G27" s="29">
        <f t="shared" ref="G27:G33" si="0">F27-D27</f>
        <v>262330</v>
      </c>
      <c r="H27"/>
    </row>
    <row r="28" spans="1:8" s="14" customFormat="1" ht="17.25" hidden="1">
      <c r="A28" s="21" t="s">
        <v>13</v>
      </c>
      <c r="B28" s="75">
        <f>0</f>
        <v>0</v>
      </c>
      <c r="C28" s="31"/>
      <c r="D28" s="75">
        <f>0</f>
        <v>0</v>
      </c>
      <c r="E28" s="31"/>
      <c r="F28" s="75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75">
        <v>0</v>
      </c>
      <c r="C29" s="31"/>
      <c r="D29" s="75">
        <v>0</v>
      </c>
      <c r="E29" s="31"/>
      <c r="F29" s="75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77">
        <f>720761+9670265</f>
        <v>10391026</v>
      </c>
      <c r="C30" s="63"/>
      <c r="D30" s="77">
        <f>11953173+2564198</f>
        <v>14517371</v>
      </c>
      <c r="E30" s="31"/>
      <c r="F30" s="77">
        <f>11953633+2776835</f>
        <v>14730468</v>
      </c>
      <c r="G30" s="29">
        <f t="shared" si="0"/>
        <v>213097</v>
      </c>
      <c r="H30"/>
    </row>
    <row r="31" spans="1:8" s="14" customFormat="1" ht="17.25">
      <c r="A31" s="21" t="s">
        <v>15</v>
      </c>
      <c r="B31" s="75">
        <f>3811735+6363000</f>
        <v>10174735</v>
      </c>
      <c r="C31" s="34"/>
      <c r="D31" s="75">
        <v>0</v>
      </c>
      <c r="E31" s="35"/>
      <c r="F31" s="75">
        <v>0</v>
      </c>
      <c r="G31" s="29">
        <f t="shared" si="0"/>
        <v>0</v>
      </c>
      <c r="H31"/>
    </row>
    <row r="32" spans="1:8" s="14" customFormat="1" ht="17.25">
      <c r="A32" s="21" t="s">
        <v>16</v>
      </c>
      <c r="B32" s="75">
        <v>25</v>
      </c>
      <c r="C32" s="31"/>
      <c r="D32" s="75">
        <v>196</v>
      </c>
      <c r="E32" s="31"/>
      <c r="F32" s="75">
        <v>17</v>
      </c>
      <c r="G32" s="29">
        <f t="shared" si="0"/>
        <v>-179</v>
      </c>
      <c r="H32"/>
    </row>
    <row r="33" spans="1:8" s="14" customFormat="1" ht="17.25">
      <c r="A33" s="21" t="s">
        <v>17</v>
      </c>
      <c r="B33" s="78">
        <f>87196+4138110-45821+3647018+5191005+15725017-6363000</f>
        <v>22379525</v>
      </c>
      <c r="C33" s="31"/>
      <c r="D33" s="78">
        <f>87804+4182062+3520768-2509+2937825+10755246</f>
        <v>21481196</v>
      </c>
      <c r="E33" s="31"/>
      <c r="F33" s="78">
        <f>115278+4182062+3528727+(-2512)+3189859+10661875</f>
        <v>21675289</v>
      </c>
      <c r="G33" s="29">
        <f t="shared" si="0"/>
        <v>194093</v>
      </c>
      <c r="H33"/>
    </row>
    <row r="34" spans="1:8" s="14" customFormat="1" ht="17.25">
      <c r="A34" s="30" t="s">
        <v>18</v>
      </c>
      <c r="B34" s="79">
        <f>SUM(B27:B33)</f>
        <v>130467513</v>
      </c>
      <c r="C34" s="36"/>
      <c r="D34" s="79">
        <f>SUM(D27:D33)</f>
        <v>128975964</v>
      </c>
      <c r="E34" s="36"/>
      <c r="F34" s="79">
        <f>SUM(F27:F33)</f>
        <v>129645305</v>
      </c>
      <c r="G34" s="37">
        <f>SUM(G27:G33)</f>
        <v>669341</v>
      </c>
      <c r="H34"/>
    </row>
    <row r="35" spans="1:8" s="14" customFormat="1" ht="18" thickBot="1">
      <c r="A35" s="27" t="s">
        <v>19</v>
      </c>
      <c r="B35" s="80">
        <f>+B34+B23</f>
        <v>369711397</v>
      </c>
      <c r="C35" s="36"/>
      <c r="D35" s="80">
        <f>+D34+D23</f>
        <v>388258571</v>
      </c>
      <c r="E35" s="36"/>
      <c r="F35" s="80">
        <f>+F34+F23</f>
        <v>383820531</v>
      </c>
      <c r="G35" s="38">
        <f>F35-D35</f>
        <v>-4438040</v>
      </c>
      <c r="H35"/>
    </row>
    <row r="36" spans="1:8" s="14" customFormat="1" ht="18" thickTop="1">
      <c r="A36" s="21"/>
      <c r="B36" s="75"/>
      <c r="C36" s="31"/>
      <c r="D36" s="75"/>
      <c r="E36" s="31"/>
      <c r="F36" s="75"/>
      <c r="G36" s="29"/>
      <c r="H36"/>
    </row>
    <row r="37" spans="1:8" s="14" customFormat="1" ht="17.25">
      <c r="A37" s="27" t="s">
        <v>20</v>
      </c>
      <c r="B37" s="75"/>
      <c r="C37" s="31"/>
      <c r="D37" s="75"/>
      <c r="E37" s="31"/>
      <c r="F37" s="75"/>
      <c r="G37" s="29"/>
      <c r="H37"/>
    </row>
    <row r="38" spans="1:8" s="14" customFormat="1" ht="17.25">
      <c r="A38" s="30" t="s">
        <v>21</v>
      </c>
      <c r="B38" s="81"/>
      <c r="C38" s="31"/>
      <c r="D38" s="81"/>
      <c r="E38" s="31"/>
      <c r="F38" s="81"/>
      <c r="G38" s="29"/>
      <c r="H38"/>
    </row>
    <row r="39" spans="1:8" s="14" customFormat="1" ht="17.25">
      <c r="A39" s="21" t="s">
        <v>22</v>
      </c>
      <c r="B39" s="75">
        <f>44521469+2119458</f>
        <v>46640927</v>
      </c>
      <c r="C39" s="31"/>
      <c r="D39" s="75">
        <f>48171333+2325899</f>
        <v>50497232</v>
      </c>
      <c r="E39" s="31"/>
      <c r="F39" s="75">
        <f>48589887+2332361</f>
        <v>50922248</v>
      </c>
      <c r="G39" s="29">
        <f>F39-D39</f>
        <v>425016</v>
      </c>
      <c r="H39" s="32"/>
    </row>
    <row r="40" spans="1:8" s="14" customFormat="1" ht="17.25">
      <c r="A40" s="21" t="s">
        <v>23</v>
      </c>
      <c r="B40" s="81"/>
      <c r="C40" s="31"/>
      <c r="D40" s="81"/>
      <c r="E40" s="31"/>
      <c r="F40" s="81"/>
      <c r="G40" s="29"/>
      <c r="H40"/>
    </row>
    <row r="41" spans="1:8" s="14" customFormat="1" ht="17.25">
      <c r="A41" s="21" t="s">
        <v>24</v>
      </c>
      <c r="B41" s="75">
        <f>8534124+36393+176115+225+7791504</f>
        <v>16538361</v>
      </c>
      <c r="C41" s="31"/>
      <c r="D41" s="75">
        <f>26010721+29954+775289+14085894</f>
        <v>40901858</v>
      </c>
      <c r="E41" s="31"/>
      <c r="F41" s="75">
        <f>22269204+29855+916440+14126027</f>
        <v>37341526</v>
      </c>
      <c r="G41" s="29">
        <f>F41-D41</f>
        <v>-3560332</v>
      </c>
      <c r="H41" s="39">
        <f>165404214.75-1093681.64-12807.05-20812.79-33.55-3146.25-18665.88-252.24-5943.41-97-251.06-5.73-2000-228012.67-200.45-531.73-25444-114.45-(-0.04)</f>
        <v>163992214.89000005</v>
      </c>
    </row>
    <row r="42" spans="1:8" s="14" customFormat="1" ht="17.25">
      <c r="A42" s="21" t="s">
        <v>25</v>
      </c>
      <c r="B42" s="75">
        <f>55666779+8650823+6714</f>
        <v>64324316</v>
      </c>
      <c r="C42" s="31"/>
      <c r="D42" s="75">
        <f>55666779+17223211+6714</f>
        <v>72896704</v>
      </c>
      <c r="E42" s="31"/>
      <c r="F42" s="75">
        <f>55666779+17223211+6714</f>
        <v>72896704</v>
      </c>
      <c r="G42" s="29">
        <f>F42-D42</f>
        <v>0</v>
      </c>
      <c r="H42" s="39">
        <f>+H41*86.1384</f>
        <v>14126027003.08078</v>
      </c>
    </row>
    <row r="43" spans="1:8" s="14" customFormat="1" ht="17.25">
      <c r="A43" s="21" t="s">
        <v>26</v>
      </c>
      <c r="B43" s="75">
        <f>61384104-8418000</f>
        <v>52966104</v>
      </c>
      <c r="C43" s="31"/>
      <c r="D43" s="75">
        <f>52760596-7678000</f>
        <v>45082596</v>
      </c>
      <c r="E43" s="31"/>
      <c r="F43" s="75">
        <f>54723425-8961000</f>
        <v>45762425</v>
      </c>
      <c r="G43" s="29">
        <f>F43-D43</f>
        <v>679829</v>
      </c>
      <c r="H43" s="32"/>
    </row>
    <row r="44" spans="1:8" s="14" customFormat="1" ht="17.25">
      <c r="A44" s="21" t="s">
        <v>27</v>
      </c>
      <c r="B44" s="75">
        <f>204639290-36393-130307644-176115-225-7791504-55666779-8650823-6714</f>
        <v>2003093</v>
      </c>
      <c r="C44" s="31"/>
      <c r="D44" s="75">
        <f>205578530-29954-116319929-775289-14085894-55666779-17223211-6714</f>
        <v>1470760</v>
      </c>
      <c r="E44" s="31"/>
      <c r="F44" s="75">
        <f>202149645-29855-112466242-72896704-916440-14126027</f>
        <v>1714377</v>
      </c>
      <c r="G44" s="40">
        <f>F44-D44</f>
        <v>243617</v>
      </c>
      <c r="H44" s="39"/>
    </row>
    <row r="45" spans="1:8" s="14" customFormat="1" ht="17.25">
      <c r="A45" s="30" t="s">
        <v>28</v>
      </c>
      <c r="B45" s="79">
        <f>SUM(B39:B44)</f>
        <v>182472801</v>
      </c>
      <c r="C45" s="36"/>
      <c r="D45" s="79">
        <f>SUM(D39:D44)</f>
        <v>210849150</v>
      </c>
      <c r="E45" s="36"/>
      <c r="F45" s="79">
        <f>SUM(F39:F44)</f>
        <v>208637280</v>
      </c>
      <c r="G45" s="41">
        <f>SUM(G39:G44)</f>
        <v>-2211870</v>
      </c>
      <c r="H45"/>
    </row>
    <row r="46" spans="1:8" s="14" customFormat="1" ht="17.25">
      <c r="A46" s="42"/>
      <c r="B46" s="75"/>
      <c r="C46" s="31"/>
      <c r="D46" s="75"/>
      <c r="E46" s="31"/>
      <c r="F46" s="75"/>
      <c r="G46" s="29"/>
      <c r="H46"/>
    </row>
    <row r="47" spans="1:8" s="14" customFormat="1" ht="17.25">
      <c r="A47" s="30" t="s">
        <v>29</v>
      </c>
      <c r="B47" s="75"/>
      <c r="C47" s="31"/>
      <c r="D47" s="75"/>
      <c r="E47" s="31"/>
      <c r="F47" s="75"/>
      <c r="G47" s="29"/>
      <c r="H47"/>
    </row>
    <row r="48" spans="1:8" s="14" customFormat="1" ht="17.25">
      <c r="A48" s="21" t="s">
        <v>43</v>
      </c>
      <c r="B48" s="75">
        <v>35155288</v>
      </c>
      <c r="C48" s="31"/>
      <c r="D48" s="75">
        <v>36280382</v>
      </c>
      <c r="E48" s="31"/>
      <c r="F48" s="75">
        <v>36280382</v>
      </c>
      <c r="G48" s="29">
        <f>F48-D48</f>
        <v>0</v>
      </c>
      <c r="H48" s="32"/>
    </row>
    <row r="49" spans="1:8" s="14" customFormat="1" ht="17.25">
      <c r="A49" s="21" t="s">
        <v>30</v>
      </c>
      <c r="B49" s="75">
        <f>67468+33796</f>
        <v>101264</v>
      </c>
      <c r="C49" s="31"/>
      <c r="D49" s="75">
        <f>86185-18101</f>
        <v>68084</v>
      </c>
      <c r="E49" s="31"/>
      <c r="F49" s="75">
        <f>86226-19255</f>
        <v>66971</v>
      </c>
      <c r="G49" s="29">
        <f>F49-D49</f>
        <v>-1113</v>
      </c>
      <c r="H49"/>
    </row>
    <row r="50" spans="1:8" s="14" customFormat="1" ht="17.25">
      <c r="A50" s="21" t="s">
        <v>31</v>
      </c>
      <c r="B50" s="75">
        <f>8418000+130307644</f>
        <v>138725644</v>
      </c>
      <c r="C50" s="31"/>
      <c r="D50" s="75">
        <f>7678000+116319929</f>
        <v>123997929</v>
      </c>
      <c r="E50" s="31"/>
      <c r="F50" s="75">
        <f>8961000+112466242</f>
        <v>121427242</v>
      </c>
      <c r="G50" s="43">
        <f>F50-D50</f>
        <v>-2570687</v>
      </c>
      <c r="H50"/>
    </row>
    <row r="51" spans="1:8" s="14" customFormat="1" ht="17.25" hidden="1">
      <c r="A51" s="21" t="s">
        <v>32</v>
      </c>
      <c r="B51" s="75">
        <f>-9670265+9670265</f>
        <v>0</v>
      </c>
      <c r="C51" s="31"/>
      <c r="D51" s="77">
        <f>-2564198+2564198</f>
        <v>0</v>
      </c>
      <c r="E51" s="31"/>
      <c r="F51" s="77">
        <f>-2776835+2776835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75">
        <f>2534070+1625101</f>
        <v>4159171</v>
      </c>
      <c r="C52" s="31"/>
      <c r="D52" s="75">
        <f>2813739+1738609-585047</f>
        <v>3967301</v>
      </c>
      <c r="E52" s="36"/>
      <c r="F52" s="75">
        <f>-585047+2896639+1739430</f>
        <v>4051022</v>
      </c>
      <c r="G52" s="29">
        <f>F52-D52</f>
        <v>83721</v>
      </c>
      <c r="H52"/>
    </row>
    <row r="53" spans="1:8" s="14" customFormat="1" ht="17.25">
      <c r="A53" s="30" t="s">
        <v>34</v>
      </c>
      <c r="B53" s="79">
        <f>SUM(B48:B52)</f>
        <v>178141367</v>
      </c>
      <c r="C53" s="36"/>
      <c r="D53" s="79">
        <f>SUM(D48:D52)</f>
        <v>164313696</v>
      </c>
      <c r="E53" s="31"/>
      <c r="F53" s="79">
        <f>SUM(F48:F52)</f>
        <v>161825617</v>
      </c>
      <c r="G53" s="37">
        <f>SUM(G48:G52)</f>
        <v>-2488079</v>
      </c>
      <c r="H53"/>
    </row>
    <row r="54" spans="1:8" s="14" customFormat="1" ht="17.25">
      <c r="A54" s="21"/>
      <c r="B54" s="75"/>
      <c r="C54" s="31"/>
      <c r="D54" s="75"/>
      <c r="E54" s="31"/>
      <c r="F54" s="75"/>
      <c r="G54" s="29"/>
      <c r="H54"/>
    </row>
    <row r="55" spans="1:8" s="14" customFormat="1" ht="17.25">
      <c r="A55" s="30" t="s">
        <v>35</v>
      </c>
      <c r="B55" s="75"/>
      <c r="C55" s="31"/>
      <c r="D55" s="75"/>
      <c r="E55" s="31"/>
      <c r="F55" s="75"/>
      <c r="G55" s="29"/>
      <c r="H55"/>
    </row>
    <row r="56" spans="1:8" s="14" customFormat="1" ht="17.25">
      <c r="A56" s="21" t="s">
        <v>36</v>
      </c>
      <c r="B56" s="75"/>
      <c r="C56" s="31"/>
      <c r="D56" s="75"/>
      <c r="E56" s="31"/>
      <c r="F56" s="75"/>
      <c r="G56" s="29"/>
      <c r="H56"/>
    </row>
    <row r="57" spans="1:8" s="14" customFormat="1" ht="17.25">
      <c r="A57" s="21" t="s">
        <v>37</v>
      </c>
      <c r="B57" s="75">
        <f>4000</f>
        <v>4000</v>
      </c>
      <c r="C57" s="31"/>
      <c r="D57" s="75">
        <f>4000</f>
        <v>4000</v>
      </c>
      <c r="E57" s="31"/>
      <c r="F57" s="75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75">
        <v>20000</v>
      </c>
      <c r="C58" s="31"/>
      <c r="D58" s="75">
        <v>20000</v>
      </c>
      <c r="E58" s="31"/>
      <c r="F58" s="75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78">
        <v>9073229</v>
      </c>
      <c r="C59" s="31"/>
      <c r="D59" s="78">
        <v>13071725</v>
      </c>
      <c r="E59" s="31"/>
      <c r="F59" s="78">
        <v>13333634</v>
      </c>
      <c r="G59" s="40">
        <f>F59-D59</f>
        <v>261909</v>
      </c>
      <c r="H59"/>
    </row>
    <row r="60" spans="1:8" s="14" customFormat="1" ht="17.25">
      <c r="A60" s="30" t="s">
        <v>40</v>
      </c>
      <c r="B60" s="82">
        <f>SUM(B57:B59)</f>
        <v>9097229</v>
      </c>
      <c r="C60" s="36"/>
      <c r="D60" s="82">
        <f>SUM(D57:D59)</f>
        <v>13095725</v>
      </c>
      <c r="E60" s="36"/>
      <c r="F60" s="82">
        <f>SUM(F57:F59)</f>
        <v>13357634</v>
      </c>
      <c r="G60" s="41">
        <f>SUM(G57:G59)</f>
        <v>261909</v>
      </c>
      <c r="H60"/>
    </row>
    <row r="61" spans="1:8" s="14" customFormat="1" ht="18" thickBot="1">
      <c r="A61" s="45" t="s">
        <v>41</v>
      </c>
      <c r="B61" s="83">
        <f>B45+B53+B60</f>
        <v>369711397</v>
      </c>
      <c r="C61" s="46"/>
      <c r="D61" s="83">
        <f>D45+D53+D60</f>
        <v>388258571</v>
      </c>
      <c r="E61" s="47"/>
      <c r="F61" s="83">
        <f>F45+F53+F60</f>
        <v>383820531</v>
      </c>
      <c r="G61" s="48">
        <f>F61-D61</f>
        <v>-4438040</v>
      </c>
      <c r="H61"/>
    </row>
    <row r="62" spans="1:8" s="14" customFormat="1" ht="18" thickTop="1">
      <c r="A62" s="21"/>
      <c r="B62" s="61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65" t="s">
        <v>48</v>
      </c>
      <c r="B64" s="28"/>
      <c r="C64" s="66"/>
      <c r="D64" s="67"/>
      <c r="E64" s="67"/>
      <c r="F64" s="68"/>
      <c r="G64" s="69"/>
      <c r="H64" s="70"/>
    </row>
    <row r="65" spans="1:10" s="14" customFormat="1" ht="17.25">
      <c r="A65" s="64" t="s">
        <v>54</v>
      </c>
      <c r="B65" s="52"/>
      <c r="C65" s="53"/>
      <c r="D65" s="54"/>
      <c r="E65" s="52"/>
      <c r="F65" s="54"/>
      <c r="G65" s="62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10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1:10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- 28 Sept. 2011</vt:lpstr>
      <vt:lpstr>'balance sheet - 28 Sept. 2011'!Print_Area</vt:lpstr>
      <vt:lpstr>Print_Area</vt:lpstr>
    </vt:vector>
  </TitlesOfParts>
  <Company>Bank of Jamaica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HARRIOTTSMITH</dc:creator>
  <cp:lastModifiedBy>rowenaa</cp:lastModifiedBy>
  <cp:lastPrinted>2011-10-06T14:13:15Z</cp:lastPrinted>
  <dcterms:created xsi:type="dcterms:W3CDTF">2009-02-04T22:27:27Z</dcterms:created>
  <dcterms:modified xsi:type="dcterms:W3CDTF">2011-10-12T14:45:08Z</dcterms:modified>
</cp:coreProperties>
</file>