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8 March 2007" sheetId="1" r:id="rId1"/>
  </sheets>
  <definedNames>
    <definedName name="_xlnm.Print_Area" localSheetId="0">'balance sheet - 28 March 2007'!$A$9:$F$65</definedName>
    <definedName name="_xlnm.Print_Area">'balance sheet - 28 March 2007'!$A$9:$F$61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<sst xmlns="http://schemas.openxmlformats.org/spreadsheetml/2006/main" count="59" uniqueCount="55">
  <si>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</si>
  <si>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</si>
  <si>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</si>
  <si>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</si>
  <si>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</si>
  <si>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</si>
  <si>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</si>
  <si>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</si>
  <si>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</si>
  <si>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</si>
  <si>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</si>
  <si>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</si>
  <si>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</si>
  <si>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</si>
  <si>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</si>
  <si>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</si>
  <si>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</si>
  <si>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</si>
  <si>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</si>
  <si>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</si>
  <si>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</si>
  <si>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</si>
  <si>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</si>
  <si>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</si>
  <si>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</si>
  <si>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</si>
  <si>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</si>
  <si>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</si>
  <si>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</si>
  <si>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</si>
  <si>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</si>
  <si>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</si>
  <si>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</si>
  <si>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</si>
  <si>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</si>
  <si>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</si>
  <si>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</si>
  <si>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</si>
  <si>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</si>
  <si>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</si>
  <si>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</si>
  <si>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</si>
  <si>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</si>
  <si>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</si>
  <si>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</si>
  <si>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</si>
  <si>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</si>
  <si>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</si>
  <si>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14 MARCH</t>
  </si>
  <si>
    <t xml:space="preserve">AS AT 28 MARCH 2007 </t>
  </si>
  <si>
    <t>28 MARCH</t>
  </si>
  <si>
    <t>22 MARCH</t>
  </si>
  <si>
    <t>News Release</t>
  </si>
  <si>
    <t>11 April 2007</t>
  </si>
  <si>
    <r>
      <t>The year-to-date profit of $0.65bn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</si>
</sst>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68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6" xfId="0" applyNumberFormat="1" applyFill="1" applyBorder="1" applyAlignment="1">
      <alignment/>
    </xf>
    <xf numFmtId="37" fontId="3" fillId="2" borderId="7" xfId="0" applyNumberFormat="1" applyFont="1" applyFill="1" applyBorder="1" applyAlignment="1">
      <alignment horizontal="centerContinuous"/>
    </xf>
    <xf numFmtId="37" fontId="2" fillId="2" borderId="6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0" fontId="4" fillId="3" borderId="10" xfId="0" applyNumberFormat="1" applyFont="1" applyFill="1" applyBorder="1" applyAlignment="1">
      <alignment horizontal="center"/>
    </xf>
    <xf numFmtId="16" fontId="4" fillId="3" borderId="10" xfId="0" applyNumberFormat="1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>
      <alignment horizontal="center"/>
    </xf>
    <xf numFmtId="37" fontId="0" fillId="3" borderId="10" xfId="0" applyNumberFormat="1" applyFill="1" applyBorder="1" applyAlignment="1">
      <alignment/>
    </xf>
    <xf numFmtId="37" fontId="0" fillId="3" borderId="10" xfId="0" applyNumberFormat="1" applyFill="1" applyBorder="1" applyAlignment="1" applyProtection="1">
      <alignment/>
      <protection hidden="1"/>
    </xf>
    <xf numFmtId="37" fontId="0" fillId="2" borderId="0" xfId="0" applyNumberFormat="1" applyFill="1" applyAlignment="1" applyProtection="1">
      <alignment/>
      <protection hidden="1"/>
    </xf>
    <xf numFmtId="37" fontId="0" fillId="3" borderId="11" xfId="0" applyNumberFormat="1" applyFont="1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3" borderId="12" xfId="0" applyNumberFormat="1" applyFill="1" applyBorder="1" applyAlignment="1" applyProtection="1">
      <alignment/>
      <protection hidden="1"/>
    </xf>
    <xf numFmtId="37" fontId="8" fillId="3" borderId="12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Alignment="1" applyProtection="1">
      <alignment/>
      <protection hidden="1"/>
    </xf>
    <xf numFmtId="37" fontId="8" fillId="3" borderId="13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0" fillId="3" borderId="14" xfId="0" applyNumberFormat="1" applyFill="1" applyBorder="1" applyAlignment="1" applyProtection="1">
      <alignment/>
      <protection hidden="1"/>
    </xf>
    <xf numFmtId="37" fontId="2" fillId="2" borderId="0" xfId="0" applyNumberFormat="1" applyFont="1" applyFill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8" fontId="0" fillId="3" borderId="10" xfId="0" applyNumberFormat="1" applyFill="1" applyBorder="1" applyAlignment="1" applyProtection="1">
      <alignment/>
      <protection hidden="1"/>
    </xf>
    <xf numFmtId="37" fontId="0" fillId="3" borderId="15" xfId="0" applyNumberFormat="1" applyFill="1" applyBorder="1" applyAlignment="1" applyProtection="1">
      <alignment/>
      <protection hidden="1"/>
    </xf>
    <xf numFmtId="37" fontId="0" fillId="3" borderId="16" xfId="0" applyNumberFormat="1" applyFont="1" applyFill="1" applyBorder="1" applyAlignment="1" applyProtection="1">
      <alignment/>
      <protection hidden="1"/>
    </xf>
    <xf numFmtId="37" fontId="5" fillId="3" borderId="17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18" xfId="0" applyNumberFormat="1" applyFont="1" applyFill="1" applyBorder="1" applyAlignment="1" applyProtection="1">
      <alignment/>
      <protection hidden="1"/>
    </xf>
    <xf numFmtId="39" fontId="0" fillId="3" borderId="10" xfId="0" applyNumberFormat="1" applyFill="1" applyBorder="1" applyAlignment="1" applyProtection="1">
      <alignment/>
      <protection hidden="1"/>
    </xf>
    <xf numFmtId="37" fontId="5" fillId="3" borderId="15" xfId="0" applyNumberFormat="1" applyFont="1" applyFill="1" applyBorder="1" applyAlignment="1" applyProtection="1">
      <alignment/>
      <protection hidden="1"/>
    </xf>
    <xf numFmtId="37" fontId="5" fillId="3" borderId="10" xfId="0" applyNumberFormat="1" applyFont="1" applyFill="1" applyBorder="1" applyAlignment="1" applyProtection="1">
      <alignment/>
      <protection hidden="1"/>
    </xf>
    <xf numFmtId="37" fontId="5" fillId="3" borderId="19" xfId="0" applyNumberFormat="1" applyFont="1" applyFill="1" applyBorder="1" applyAlignment="1" applyProtection="1">
      <alignment/>
      <protection hidden="1"/>
    </xf>
    <xf numFmtId="37" fontId="5" fillId="2" borderId="20" xfId="0" applyNumberFormat="1" applyFont="1" applyFill="1" applyBorder="1" applyAlignment="1" applyProtection="1">
      <alignment/>
      <protection hidden="1"/>
    </xf>
    <xf numFmtId="37" fontId="5" fillId="2" borderId="21" xfId="0" applyNumberFormat="1" applyFont="1" applyFill="1" applyBorder="1" applyAlignment="1" applyProtection="1">
      <alignment/>
      <protection hidden="1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2" fillId="2" borderId="14" xfId="0" applyNumberFormat="1" applyFont="1" applyFill="1" applyBorder="1" applyAlignment="1">
      <alignment/>
    </xf>
    <xf numFmtId="37" fontId="0" fillId="2" borderId="22" xfId="0" applyNumberFormat="1" applyFill="1" applyBorder="1" applyAlignment="1">
      <alignment/>
    </xf>
    <xf numFmtId="37" fontId="7" fillId="2" borderId="5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1447800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showOutlineSymbols="0" zoomScale="75" zoomScaleNormal="75" zoomScaleSheetLayoutView="75" workbookViewId="0" topLeftCell="A1">
      <selection activeCell="G66" sqref="G66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7.3359375" style="0" customWidth="1"/>
    <col min="7" max="16384" width="11.4453125" style="0" customWidth="1"/>
  </cols>
  <sheetData>
    <row r="1" spans="1:7" ht="15">
      <c r="A1" s="25"/>
      <c r="B1" s="15"/>
      <c r="C1" s="15"/>
      <c r="D1" s="15"/>
      <c r="E1" s="15"/>
      <c r="F1" s="15"/>
      <c r="G1" s="3"/>
    </row>
    <row r="2" spans="1:7" ht="15">
      <c r="A2" s="9"/>
      <c r="B2" s="3"/>
      <c r="C2" s="3"/>
      <c r="D2" s="3"/>
      <c r="E2" s="3"/>
      <c r="F2" s="3"/>
      <c r="G2" s="3"/>
    </row>
    <row r="3" spans="1:7" ht="15">
      <c r="A3" s="9"/>
      <c r="B3" s="3"/>
      <c r="C3" s="3"/>
      <c r="D3" s="3"/>
      <c r="E3" s="3"/>
      <c r="F3" s="3"/>
      <c r="G3" s="3"/>
    </row>
    <row r="4" spans="1:7" ht="15">
      <c r="A4" s="9"/>
      <c r="B4" s="3"/>
      <c r="C4" s="3"/>
      <c r="D4" s="3"/>
      <c r="E4" s="3"/>
      <c r="F4" s="3"/>
      <c r="G4" s="3"/>
    </row>
    <row r="5" spans="1:7" ht="11.25" customHeight="1">
      <c r="A5" s="9"/>
      <c r="B5" s="3"/>
      <c r="C5" s="3"/>
      <c r="D5" s="3"/>
      <c r="E5" s="3"/>
      <c r="F5" s="3"/>
      <c r="G5" s="3"/>
    </row>
    <row r="6" spans="1:7" ht="18.75">
      <c r="A6" s="59" t="s">
        <v>52</v>
      </c>
      <c r="B6" s="3"/>
      <c r="C6" s="3"/>
      <c r="D6" s="3"/>
      <c r="E6" s="3"/>
      <c r="F6" s="3"/>
      <c r="G6" s="3"/>
    </row>
    <row r="7" spans="1:7" ht="18.75">
      <c r="A7" s="60" t="s">
        <v>53</v>
      </c>
      <c r="B7" s="3"/>
      <c r="C7" s="3"/>
      <c r="D7" s="3"/>
      <c r="E7" s="3"/>
      <c r="F7" s="3"/>
      <c r="G7" s="3"/>
    </row>
    <row r="8" spans="1:7" ht="15">
      <c r="A8" s="9"/>
      <c r="B8" s="3"/>
      <c r="C8" s="3"/>
      <c r="D8" s="3"/>
      <c r="E8" s="3"/>
      <c r="F8" s="3"/>
      <c r="G8" s="3"/>
    </row>
    <row r="9" spans="1:6" ht="18">
      <c r="A9" s="16" t="s">
        <v>0</v>
      </c>
      <c r="B9" s="17"/>
      <c r="C9" s="17"/>
      <c r="D9" s="17"/>
      <c r="E9" s="17"/>
      <c r="F9" s="18"/>
    </row>
    <row r="10" spans="1:6" ht="18">
      <c r="A10" s="11" t="s">
        <v>1</v>
      </c>
      <c r="B10" s="14"/>
      <c r="C10" s="14"/>
      <c r="D10" s="14"/>
      <c r="E10" s="14"/>
      <c r="F10" s="10"/>
    </row>
    <row r="11" spans="1:6" ht="18">
      <c r="A11" s="11" t="s">
        <v>49</v>
      </c>
      <c r="B11" s="14"/>
      <c r="C11" s="14"/>
      <c r="D11" s="14"/>
      <c r="E11" s="14"/>
      <c r="F11" s="10"/>
    </row>
    <row r="12" spans="1:6" ht="15">
      <c r="A12" s="4" t="s">
        <v>43</v>
      </c>
      <c r="B12" s="5"/>
      <c r="C12" s="5"/>
      <c r="D12" s="5"/>
      <c r="E12" s="5"/>
      <c r="F12" s="8"/>
    </row>
    <row r="13" spans="1:6" ht="15.75">
      <c r="A13" s="9"/>
      <c r="B13" s="30">
        <v>2006</v>
      </c>
      <c r="C13" s="1"/>
      <c r="D13" s="30">
        <v>2007</v>
      </c>
      <c r="E13" s="28"/>
      <c r="F13" s="30">
        <v>2007</v>
      </c>
    </row>
    <row r="14" spans="1:6" ht="15.75">
      <c r="A14" s="9"/>
      <c r="B14" s="31" t="s">
        <v>51</v>
      </c>
      <c r="C14" s="2"/>
      <c r="D14" s="31" t="s">
        <v>48</v>
      </c>
      <c r="E14" s="29"/>
      <c r="F14" s="31" t="s">
        <v>50</v>
      </c>
    </row>
    <row r="15" spans="1:6" ht="15.75">
      <c r="A15" s="9"/>
      <c r="B15" s="32" t="s">
        <v>2</v>
      </c>
      <c r="C15" s="2"/>
      <c r="D15" s="32" t="s">
        <v>2</v>
      </c>
      <c r="E15" s="29"/>
      <c r="F15" s="32" t="s">
        <v>2</v>
      </c>
    </row>
    <row r="16" spans="1:6" ht="15.75">
      <c r="A16" s="61" t="s">
        <v>37</v>
      </c>
      <c r="B16" s="33"/>
      <c r="D16" s="33"/>
      <c r="E16" s="3"/>
      <c r="F16" s="33"/>
    </row>
    <row r="17" spans="1:6" ht="15.75">
      <c r="A17" s="12" t="s">
        <v>3</v>
      </c>
      <c r="B17" s="33"/>
      <c r="D17" s="33"/>
      <c r="E17" s="3"/>
      <c r="F17" s="33"/>
    </row>
    <row r="18" spans="1:6" ht="15">
      <c r="A18" s="9" t="s">
        <v>40</v>
      </c>
      <c r="B18" s="34">
        <f>57014439-43831+14121146+8848</f>
        <v>71100602</v>
      </c>
      <c r="C18" s="35"/>
      <c r="D18" s="36">
        <f>65027501-67280+14770101+16384</f>
        <v>79746706</v>
      </c>
      <c r="E18" s="37"/>
      <c r="F18" s="36">
        <f>64599433-67490+16763205+16385</f>
        <v>81311533</v>
      </c>
    </row>
    <row r="19" spans="1:6" ht="15">
      <c r="A19" s="9" t="s">
        <v>41</v>
      </c>
      <c r="B19" s="38">
        <f>16832+11902660+124867919+7400295+719-57014439+43831</f>
        <v>87217817</v>
      </c>
      <c r="C19" s="35"/>
      <c r="D19" s="36">
        <f>24344+11426006+119080685+7968406+135543-65027501+67280</f>
        <v>73674763</v>
      </c>
      <c r="E19" s="37"/>
      <c r="F19" s="36">
        <f>23872+28694542+127636638+8051267+237-64599433+67490</f>
        <v>99874613</v>
      </c>
    </row>
    <row r="20" spans="1:6" ht="15.75">
      <c r="A20" s="12" t="s">
        <v>39</v>
      </c>
      <c r="B20" s="39">
        <f>+B18+B19</f>
        <v>158318419</v>
      </c>
      <c r="C20" s="40"/>
      <c r="D20" s="41">
        <f>+D18+D19</f>
        <v>153421469</v>
      </c>
      <c r="E20" s="42"/>
      <c r="F20" s="41">
        <f>+F18+F19</f>
        <v>181186146</v>
      </c>
    </row>
    <row r="21" spans="1:6" ht="15">
      <c r="A21" s="9"/>
      <c r="B21" s="34"/>
      <c r="C21" s="35"/>
      <c r="D21" s="34"/>
      <c r="E21" s="37"/>
      <c r="F21" s="34"/>
    </row>
    <row r="22" spans="1:6" ht="15.75">
      <c r="A22" s="12" t="s">
        <v>4</v>
      </c>
      <c r="B22" s="34"/>
      <c r="C22" s="35"/>
      <c r="D22" s="34"/>
      <c r="E22" s="37"/>
      <c r="F22" s="34"/>
    </row>
    <row r="23" spans="1:6" ht="15">
      <c r="A23" s="9" t="s">
        <v>5</v>
      </c>
      <c r="B23" s="34" t="s">
        <v>6</v>
      </c>
      <c r="C23" s="35"/>
      <c r="D23" s="34" t="s">
        <v>6</v>
      </c>
      <c r="E23" s="37"/>
      <c r="F23" s="34" t="s">
        <v>6</v>
      </c>
    </row>
    <row r="24" spans="1:6" ht="15">
      <c r="A24" s="9" t="s">
        <v>7</v>
      </c>
      <c r="B24" s="34">
        <v>88322</v>
      </c>
      <c r="C24" s="35"/>
      <c r="D24" s="36">
        <v>11</v>
      </c>
      <c r="E24" s="37"/>
      <c r="F24" s="36">
        <v>0</v>
      </c>
    </row>
    <row r="25" spans="1:6" ht="15">
      <c r="A25" s="9" t="s">
        <v>8</v>
      </c>
      <c r="B25" s="43">
        <v>7120633</v>
      </c>
      <c r="C25" s="35"/>
      <c r="D25" s="36">
        <v>603279</v>
      </c>
      <c r="E25" s="37"/>
      <c r="F25" s="36">
        <v>603279</v>
      </c>
    </row>
    <row r="26" spans="1:6" ht="15">
      <c r="A26" s="9" t="s">
        <v>9</v>
      </c>
      <c r="B26" s="43">
        <v>72150317</v>
      </c>
      <c r="C26" s="35"/>
      <c r="D26" s="36">
        <v>68368590</v>
      </c>
      <c r="E26" s="37"/>
      <c r="F26" s="36">
        <v>68368590</v>
      </c>
    </row>
    <row r="27" spans="1:6" ht="15">
      <c r="A27" s="9" t="s">
        <v>10</v>
      </c>
      <c r="B27" s="34">
        <f>2090851-28900</f>
        <v>2061951</v>
      </c>
      <c r="C27" s="35"/>
      <c r="D27" s="36">
        <f>1000651-40038</f>
        <v>960613</v>
      </c>
      <c r="E27" s="37"/>
      <c r="F27" s="36">
        <f>1048525-40038</f>
        <v>1008487</v>
      </c>
    </row>
    <row r="28" spans="1:6" ht="15.75">
      <c r="A28" s="9" t="s">
        <v>11</v>
      </c>
      <c r="B28" s="34">
        <v>0</v>
      </c>
      <c r="C28" s="44"/>
      <c r="D28" s="34">
        <v>0</v>
      </c>
      <c r="E28" s="45"/>
      <c r="F28" s="34">
        <v>0</v>
      </c>
    </row>
    <row r="29" spans="1:6" ht="15">
      <c r="A29" s="9" t="s">
        <v>12</v>
      </c>
      <c r="B29" s="46">
        <v>0</v>
      </c>
      <c r="C29" s="35"/>
      <c r="D29" s="36">
        <v>0</v>
      </c>
      <c r="E29" s="37"/>
      <c r="F29" s="36">
        <v>272</v>
      </c>
    </row>
    <row r="30" spans="1:6" ht="15">
      <c r="A30" s="9" t="s">
        <v>13</v>
      </c>
      <c r="B30" s="47">
        <f>44284+2906624+75436+1637675+41538+9468195+8364316+3</f>
        <v>22538071</v>
      </c>
      <c r="C30" s="35"/>
      <c r="D30" s="48">
        <f>39876+2999595+53505+1917188+9517+8510461+9366401</f>
        <v>22896543</v>
      </c>
      <c r="E30" s="37"/>
      <c r="F30" s="48">
        <f>42350+2999595+53505+1921010+9484+8836850+9319930</f>
        <v>23182724</v>
      </c>
    </row>
    <row r="31" spans="1:6" ht="15.75">
      <c r="A31" s="12" t="s">
        <v>14</v>
      </c>
      <c r="B31" s="49">
        <f>SUM(B24:B30)</f>
        <v>103959294</v>
      </c>
      <c r="C31" s="50"/>
      <c r="D31" s="49">
        <f>SUM(D24:D30)</f>
        <v>92829036</v>
      </c>
      <c r="E31" s="51"/>
      <c r="F31" s="49">
        <f>SUM(F24:F30)</f>
        <v>93163352</v>
      </c>
    </row>
    <row r="32" spans="1:6" ht="16.5" thickBot="1">
      <c r="A32" s="61" t="s">
        <v>15</v>
      </c>
      <c r="B32" s="52">
        <f>+B31+B20</f>
        <v>262277713</v>
      </c>
      <c r="C32" s="50"/>
      <c r="D32" s="52">
        <f>+D31+D20</f>
        <v>246250505</v>
      </c>
      <c r="E32" s="51"/>
      <c r="F32" s="52">
        <f>+F31+F20</f>
        <v>274349498</v>
      </c>
    </row>
    <row r="33" spans="1:6" ht="15.75" thickTop="1">
      <c r="A33" s="62"/>
      <c r="B33" s="34"/>
      <c r="C33" s="35"/>
      <c r="D33" s="34"/>
      <c r="E33" s="37"/>
      <c r="F33" s="34"/>
    </row>
    <row r="34" spans="1:6" ht="15.75">
      <c r="A34" s="61" t="s">
        <v>16</v>
      </c>
      <c r="B34" s="34"/>
      <c r="C34" s="35"/>
      <c r="D34" s="34"/>
      <c r="E34" s="37"/>
      <c r="F34" s="34"/>
    </row>
    <row r="35" spans="1:6" ht="15.75">
      <c r="A35" s="12" t="s">
        <v>17</v>
      </c>
      <c r="B35" s="53"/>
      <c r="C35" s="35"/>
      <c r="D35" s="53"/>
      <c r="E35" s="37"/>
      <c r="F35" s="53"/>
    </row>
    <row r="36" spans="1:6" ht="15">
      <c r="A36" s="9" t="s">
        <v>18</v>
      </c>
      <c r="B36" s="34">
        <f>28235184+1321675</f>
        <v>29556859</v>
      </c>
      <c r="C36" s="35"/>
      <c r="D36" s="36">
        <f>33627826+1564284</f>
        <v>35192110</v>
      </c>
      <c r="E36" s="37"/>
      <c r="F36" s="36">
        <f>35052609+1566282</f>
        <v>36618891</v>
      </c>
    </row>
    <row r="37" spans="1:6" ht="15">
      <c r="A37" s="9" t="s">
        <v>19</v>
      </c>
      <c r="B37" s="53"/>
      <c r="C37" s="35"/>
      <c r="D37" s="53"/>
      <c r="E37" s="37"/>
      <c r="F37" s="53"/>
    </row>
    <row r="38" spans="1:6" ht="15">
      <c r="A38" s="9" t="s">
        <v>20</v>
      </c>
      <c r="B38" s="34">
        <f>9685854+19049679+862986+120712</f>
        <v>29719231</v>
      </c>
      <c r="C38" s="35"/>
      <c r="D38" s="36">
        <f>5235994+96484+853313+1560340+90272</f>
        <v>7836403</v>
      </c>
      <c r="E38" s="37"/>
      <c r="F38" s="36">
        <f>7030888+23979892+367690+263+76365</f>
        <v>31455098</v>
      </c>
    </row>
    <row r="39" spans="1:6" ht="15">
      <c r="A39" s="9" t="s">
        <v>21</v>
      </c>
      <c r="B39" s="34">
        <v>63852</v>
      </c>
      <c r="C39" s="35"/>
      <c r="D39" s="34">
        <v>65895</v>
      </c>
      <c r="E39" s="37"/>
      <c r="F39" s="34">
        <v>65895</v>
      </c>
    </row>
    <row r="40" spans="1:6" ht="15">
      <c r="A40" s="9" t="s">
        <v>22</v>
      </c>
      <c r="B40" s="34">
        <f>29456568-3070000</f>
        <v>26386568</v>
      </c>
      <c r="C40" s="35"/>
      <c r="D40" s="36">
        <f>34598446-5904000</f>
        <v>28694446</v>
      </c>
      <c r="E40" s="37"/>
      <c r="F40" s="36">
        <f>31079303-2211800</f>
        <v>28867503</v>
      </c>
    </row>
    <row r="41" spans="1:6" ht="15">
      <c r="A41" s="9" t="s">
        <v>23</v>
      </c>
      <c r="B41" s="47">
        <f>174708013-120712-153528813-19049679-862986-63852</f>
        <v>1081971</v>
      </c>
      <c r="C41" s="35"/>
      <c r="D41" s="48">
        <f>156925781-96484-130736542-22367599-853313-1560340-90272-65895</f>
        <v>1155336</v>
      </c>
      <c r="E41" s="37"/>
      <c r="F41" s="48">
        <f>185043901-76365-137049069-22367599-23979892-367690-263-65895</f>
        <v>1137128</v>
      </c>
    </row>
    <row r="42" spans="1:6" ht="15.75">
      <c r="A42" s="12" t="s">
        <v>24</v>
      </c>
      <c r="B42" s="54">
        <f>SUM(B36:B41)</f>
        <v>86808481</v>
      </c>
      <c r="C42" s="50"/>
      <c r="D42" s="54">
        <f>SUM(D36:D41)</f>
        <v>72944190</v>
      </c>
      <c r="E42" s="51"/>
      <c r="F42" s="54">
        <f>SUM(F36:F41)</f>
        <v>98144515</v>
      </c>
    </row>
    <row r="43" spans="1:6" ht="15">
      <c r="A43" s="13"/>
      <c r="B43" s="34"/>
      <c r="C43" s="35"/>
      <c r="D43" s="34"/>
      <c r="E43" s="37"/>
      <c r="F43" s="34"/>
    </row>
    <row r="44" spans="1:6" ht="15.75">
      <c r="A44" s="12" t="s">
        <v>25</v>
      </c>
      <c r="B44" s="34"/>
      <c r="C44" s="35"/>
      <c r="D44" s="34"/>
      <c r="E44" s="37"/>
      <c r="F44" s="34"/>
    </row>
    <row r="45" spans="1:6" ht="15">
      <c r="A45" s="9" t="s">
        <v>26</v>
      </c>
      <c r="B45" s="34"/>
      <c r="C45" s="35"/>
      <c r="D45" s="34"/>
      <c r="E45" s="37"/>
      <c r="F45" s="34"/>
    </row>
    <row r="46" spans="1:6" ht="15">
      <c r="A46" s="9" t="s">
        <v>27</v>
      </c>
      <c r="B46" s="34">
        <v>3792666</v>
      </c>
      <c r="C46" s="35"/>
      <c r="D46" s="34">
        <v>3913978</v>
      </c>
      <c r="E46" s="37"/>
      <c r="F46" s="34">
        <v>3913978</v>
      </c>
    </row>
    <row r="47" spans="1:6" ht="15">
      <c r="A47" s="9" t="s">
        <v>28</v>
      </c>
      <c r="B47" s="34">
        <f>175312+47282+40570</f>
        <v>263164</v>
      </c>
      <c r="C47" s="35"/>
      <c r="D47" s="36">
        <f>112956+5357-10878</f>
        <v>107435</v>
      </c>
      <c r="E47" s="37"/>
      <c r="F47" s="36">
        <f>112592+44222-16607</f>
        <v>140207</v>
      </c>
    </row>
    <row r="48" spans="1:6" ht="15">
      <c r="A48" s="9" t="s">
        <v>42</v>
      </c>
      <c r="B48" s="34">
        <f>3070000+153528813</f>
        <v>156598813</v>
      </c>
      <c r="C48" s="35"/>
      <c r="D48" s="36">
        <f>5904000+130736542+22367599</f>
        <v>159008141</v>
      </c>
      <c r="E48" s="37"/>
      <c r="F48" s="36">
        <f>2211800+137049069+22367599</f>
        <v>161628468</v>
      </c>
    </row>
    <row r="49" spans="1:6" ht="15">
      <c r="A49" s="9" t="s">
        <v>45</v>
      </c>
      <c r="B49" s="34">
        <f>516011-28900</f>
        <v>487111</v>
      </c>
      <c r="C49" s="35"/>
      <c r="D49" s="36">
        <f>835131-40038</f>
        <v>795093</v>
      </c>
      <c r="E49" s="37"/>
      <c r="F49" s="36">
        <f>697065-40038</f>
        <v>657027</v>
      </c>
    </row>
    <row r="50" spans="1:6" ht="15.75">
      <c r="A50" s="9" t="s">
        <v>29</v>
      </c>
      <c r="B50" s="34">
        <f>10447937+1042462</f>
        <v>11490399</v>
      </c>
      <c r="C50" s="35"/>
      <c r="D50" s="36">
        <f>5959631+829763</f>
        <v>6789394</v>
      </c>
      <c r="E50" s="51"/>
      <c r="F50" s="36">
        <f>5833763+824445</f>
        <v>6658208</v>
      </c>
    </row>
    <row r="51" spans="1:6" ht="15.75">
      <c r="A51" s="12" t="s">
        <v>30</v>
      </c>
      <c r="B51" s="49">
        <f>SUM(B46:B50)</f>
        <v>172632153</v>
      </c>
      <c r="C51" s="50"/>
      <c r="D51" s="49">
        <f>SUM(D46:D50)</f>
        <v>170614041</v>
      </c>
      <c r="E51" s="37"/>
      <c r="F51" s="49">
        <f>SUM(F46:F50)</f>
        <v>172997888</v>
      </c>
    </row>
    <row r="52" spans="1:6" ht="15">
      <c r="A52" s="9"/>
      <c r="B52" s="34"/>
      <c r="C52" s="35"/>
      <c r="D52" s="34"/>
      <c r="E52" s="37"/>
      <c r="F52" s="34"/>
    </row>
    <row r="53" spans="1:6" ht="15.75">
      <c r="A53" s="12" t="s">
        <v>31</v>
      </c>
      <c r="B53" s="34"/>
      <c r="C53" s="35"/>
      <c r="D53" s="34"/>
      <c r="E53" s="37"/>
      <c r="F53" s="34"/>
    </row>
    <row r="54" spans="1:6" ht="15">
      <c r="A54" s="9" t="s">
        <v>32</v>
      </c>
      <c r="B54" s="34"/>
      <c r="C54" s="35"/>
      <c r="D54" s="34"/>
      <c r="E54" s="37"/>
      <c r="F54" s="34"/>
    </row>
    <row r="55" spans="1:6" ht="15">
      <c r="A55" s="9" t="s">
        <v>33</v>
      </c>
      <c r="B55" s="34">
        <f>4000</f>
        <v>4000</v>
      </c>
      <c r="C55" s="35"/>
      <c r="D55" s="34">
        <f>4000</f>
        <v>4000</v>
      </c>
      <c r="E55" s="37"/>
      <c r="F55" s="34">
        <f>4000</f>
        <v>4000</v>
      </c>
    </row>
    <row r="56" spans="1:6" ht="15">
      <c r="A56" s="9" t="s">
        <v>34</v>
      </c>
      <c r="B56" s="34">
        <v>20000</v>
      </c>
      <c r="C56" s="35"/>
      <c r="D56" s="34">
        <v>20000</v>
      </c>
      <c r="E56" s="37"/>
      <c r="F56" s="34">
        <v>20000</v>
      </c>
    </row>
    <row r="57" spans="1:6" ht="15">
      <c r="A57" s="9" t="s">
        <v>38</v>
      </c>
      <c r="B57" s="47">
        <v>2813079</v>
      </c>
      <c r="C57" s="35"/>
      <c r="D57" s="48">
        <v>2668274</v>
      </c>
      <c r="E57" s="37"/>
      <c r="F57" s="48">
        <v>3183095</v>
      </c>
    </row>
    <row r="58" spans="1:6" ht="15.75">
      <c r="A58" s="12" t="s">
        <v>35</v>
      </c>
      <c r="B58" s="55">
        <f>SUM(B55:B57)</f>
        <v>2837079</v>
      </c>
      <c r="C58" s="51"/>
      <c r="D58" s="55">
        <f>SUM(D55:D57)</f>
        <v>2692274</v>
      </c>
      <c r="E58" s="51"/>
      <c r="F58" s="55">
        <f>SUM(F55:F57)</f>
        <v>3207095</v>
      </c>
    </row>
    <row r="59" spans="1:6" ht="16.5" thickBot="1">
      <c r="A59" s="63" t="s">
        <v>36</v>
      </c>
      <c r="B59" s="56">
        <f>B42+B51+B58</f>
        <v>262277713</v>
      </c>
      <c r="C59" s="57"/>
      <c r="D59" s="56">
        <f>D42+D51+D58</f>
        <v>246250505</v>
      </c>
      <c r="E59" s="58"/>
      <c r="F59" s="56">
        <f>F42+F51+F58</f>
        <v>274349498</v>
      </c>
    </row>
    <row r="60" spans="1:6" ht="15.75" thickTop="1">
      <c r="A60" s="9"/>
      <c r="B60" s="26"/>
      <c r="C60" s="3"/>
      <c r="D60" s="3"/>
      <c r="E60" s="3"/>
      <c r="F60" s="64"/>
    </row>
    <row r="61" spans="1:6" ht="15" customHeight="1">
      <c r="A61" s="4"/>
      <c r="B61" s="5"/>
      <c r="C61" s="6"/>
      <c r="D61" s="7"/>
      <c r="E61" s="6"/>
      <c r="F61" s="8"/>
    </row>
    <row r="62" spans="1:6" ht="19.5" customHeight="1">
      <c r="A62" s="23" t="s">
        <v>44</v>
      </c>
      <c r="B62" s="19"/>
      <c r="C62" s="20"/>
      <c r="D62" s="27"/>
      <c r="E62" s="19"/>
      <c r="F62" s="65"/>
    </row>
    <row r="63" spans="1:6" ht="15.75" customHeight="1">
      <c r="A63" s="24" t="s">
        <v>54</v>
      </c>
      <c r="B63" s="3"/>
      <c r="C63" s="20"/>
      <c r="D63" s="27"/>
      <c r="E63" s="19"/>
      <c r="F63" s="65"/>
    </row>
    <row r="64" spans="1:10" ht="12.75" customHeight="1">
      <c r="A64" s="24" t="s">
        <v>46</v>
      </c>
      <c r="C64" s="22"/>
      <c r="D64" s="22"/>
      <c r="E64" s="22"/>
      <c r="F64" s="66"/>
      <c r="G64" s="22"/>
      <c r="H64" s="22"/>
      <c r="I64" s="22"/>
      <c r="J64" s="22"/>
    </row>
    <row r="65" spans="1:6" ht="15.75">
      <c r="A65" s="4" t="s">
        <v>47</v>
      </c>
      <c r="B65" s="21"/>
      <c r="C65" s="21"/>
      <c r="D65" s="21"/>
      <c r="E65" s="21"/>
      <c r="F65" s="67"/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2007-04-05T17:16:53Z</cp:lastPrinted>
  <dcterms:created xsi:type="dcterms:W3CDTF">2000-01-13T22:55:02Z</dcterms:created>
  <dcterms:modified xsi:type="dcterms:W3CDTF">2007-04-10T15:47:06Z</dcterms:modified>
  <cp:category/>
  <cp:version/>
  <cp:contentType/>
  <cp:contentStatus/>
</cp:coreProperties>
</file>