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5445" activeTab="0"/>
  </bookViews>
  <sheets>
    <sheet name="balance sheet - 27 April 2005" sheetId="1" r:id="rId1"/>
  </sheets>
  <definedNames>
    <definedName name="_xlnm.Print_Area" localSheetId="0">'balance sheet - 27 April 2005'!$A$9:$F$65</definedName>
    <definedName name="_xlnm.Print_Area">'balance sheet - 27 April 2005'!$A$8:$F$61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<sst xmlns="http://schemas.openxmlformats.org/spreadsheetml/2006/main" count="59" uniqueCount="55">
  <si>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</si>
  <si>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</si>
  <si>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</si>
  <si>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</si>
  <si>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</si>
  <si>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</si>
  <si>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</si>
  <si>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</si>
  <si>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</si>
  <si>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</si>
  <si>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</si>
  <si>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</si>
  <si>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</si>
  <si>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</si>
  <si>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</si>
  <si>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</si>
  <si>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</si>
  <si>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</si>
  <si>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</si>
  <si>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</si>
  <si>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</si>
  <si>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</si>
  <si>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</si>
  <si>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</si>
  <si>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</si>
  <si>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</si>
  <si>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</si>
  <si>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</si>
  <si>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</si>
  <si>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</si>
  <si>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</si>
  <si>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</si>
  <si>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</si>
  <si>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</si>
  <si>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</si>
  <si>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</si>
  <si>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</si>
  <si>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</si>
  <si>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</si>
  <si>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</si>
  <si>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</si>
  <si>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</si>
  <si>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</si>
  <si>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</si>
  <si>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</si>
  <si>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</si>
  <si>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</si>
  <si>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Government.</t>
    </r>
  </si>
  <si>
    <t>13 APRIL</t>
  </si>
  <si>
    <t xml:space="preserve">AS AT 27 APRIL 2005 </t>
  </si>
  <si>
    <t>27 APRIL</t>
  </si>
  <si>
    <t>28 APRIL</t>
  </si>
  <si>
    <t>News Release</t>
  </si>
  <si>
    <t>11 May 2005</t>
  </si>
  <si>
    <r>
      <t xml:space="preserve">The year-to-date loss of $2.58bn is included in </t>
    </r>
    <r>
      <rPr>
        <b/>
        <sz val="12"/>
        <rFont val="Arial MT"/>
        <family val="0"/>
      </rPr>
      <t>Advances and Other GOJ Receivables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</si>
</sst>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_);\(#,##0.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_);\(#,##0.000\)"/>
    <numFmt numFmtId="177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83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5" fillId="2" borderId="0" xfId="0" applyNumberFormat="1" applyFont="1" applyFill="1" applyAlignment="1">
      <alignment/>
    </xf>
    <xf numFmtId="37" fontId="2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0" fillId="3" borderId="1" xfId="0" applyNumberFormat="1" applyFill="1" applyBorder="1" applyAlignment="1">
      <alignment/>
    </xf>
    <xf numFmtId="37" fontId="0" fillId="3" borderId="2" xfId="0" applyNumberFormat="1" applyFill="1" applyBorder="1" applyAlignment="1">
      <alignment/>
    </xf>
    <xf numFmtId="37" fontId="5" fillId="3" borderId="2" xfId="0" applyNumberFormat="1" applyFont="1" applyFill="1" applyBorder="1" applyAlignment="1">
      <alignment/>
    </xf>
    <xf numFmtId="37" fontId="5" fillId="3" borderId="3" xfId="0" applyNumberFormat="1" applyFont="1" applyFill="1" applyBorder="1" applyAlignment="1">
      <alignment/>
    </xf>
    <xf numFmtId="37" fontId="5" fillId="3" borderId="4" xfId="0" applyNumberFormat="1" applyFont="1" applyFill="1" applyBorder="1" applyAlignment="1">
      <alignment/>
    </xf>
    <xf numFmtId="39" fontId="0" fillId="3" borderId="1" xfId="0" applyNumberForma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5" xfId="0" applyNumberFormat="1" applyFill="1" applyBorder="1" applyAlignment="1">
      <alignment/>
    </xf>
    <xf numFmtId="37" fontId="0" fillId="2" borderId="6" xfId="0" applyNumberFormat="1" applyFill="1" applyBorder="1" applyAlignment="1">
      <alignment/>
    </xf>
    <xf numFmtId="37" fontId="2" fillId="2" borderId="6" xfId="0" applyNumberFormat="1" applyFont="1" applyFill="1" applyBorder="1" applyAlignment="1">
      <alignment horizontal="centerContinuous"/>
    </xf>
    <xf numFmtId="37" fontId="2" fillId="3" borderId="6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7" fontId="5" fillId="2" borderId="10" xfId="0" applyNumberFormat="1" applyFont="1" applyFill="1" applyBorder="1" applyAlignment="1">
      <alignment/>
    </xf>
    <xf numFmtId="37" fontId="2" fillId="2" borderId="11" xfId="0" applyNumberFormat="1" applyFont="1" applyFill="1" applyBorder="1" applyAlignment="1">
      <alignment horizontal="centerContinuous"/>
    </xf>
    <xf numFmtId="37" fontId="0" fillId="2" borderId="11" xfId="0" applyNumberFormat="1" applyFont="1" applyFill="1" applyBorder="1" applyAlignment="1">
      <alignment/>
    </xf>
    <xf numFmtId="37" fontId="3" fillId="2" borderId="8" xfId="0" applyNumberFormat="1" applyFont="1" applyFill="1" applyBorder="1" applyAlignment="1">
      <alignment horizontal="centerContinuous"/>
    </xf>
    <xf numFmtId="37" fontId="4" fillId="2" borderId="8" xfId="0" applyNumberFormat="1" applyFont="1" applyFill="1" applyBorder="1" applyAlignment="1">
      <alignment/>
    </xf>
    <xf numFmtId="37" fontId="6" fillId="2" borderId="8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12" xfId="0" applyNumberFormat="1" applyFill="1" applyBorder="1" applyAlignment="1">
      <alignment/>
    </xf>
    <xf numFmtId="37" fontId="0" fillId="3" borderId="13" xfId="0" applyNumberFormat="1" applyFill="1" applyBorder="1" applyAlignment="1">
      <alignment/>
    </xf>
    <xf numFmtId="38" fontId="0" fillId="3" borderId="1" xfId="0" applyNumberFormat="1" applyFill="1" applyBorder="1" applyAlignment="1">
      <alignment/>
    </xf>
    <xf numFmtId="37" fontId="5" fillId="3" borderId="1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3" fillId="2" borderId="15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2" fillId="2" borderId="16" xfId="0" applyNumberFormat="1" applyFont="1" applyFill="1" applyBorder="1" applyAlignment="1">
      <alignment horizontal="centerContinuous"/>
    </xf>
    <xf numFmtId="37" fontId="8" fillId="2" borderId="0" xfId="0" applyNumberFormat="1" applyFont="1" applyFill="1" applyAlignment="1">
      <alignment/>
    </xf>
    <xf numFmtId="37" fontId="8" fillId="3" borderId="17" xfId="0" applyNumberFormat="1" applyFont="1" applyFill="1" applyBorder="1" applyAlignment="1">
      <alignment/>
    </xf>
    <xf numFmtId="0" fontId="4" fillId="3" borderId="1" xfId="0" applyNumberFormat="1" applyFont="1" applyFill="1" applyBorder="1" applyAlignment="1">
      <alignment horizontal="center"/>
    </xf>
    <xf numFmtId="16" fontId="4" fillId="3" borderId="1" xfId="0" applyNumberFormat="1" applyFont="1" applyFill="1" applyBorder="1" applyAlignment="1" quotePrefix="1">
      <alignment horizontal="center"/>
    </xf>
    <xf numFmtId="37" fontId="4" fillId="3" borderId="1" xfId="0" applyNumberFormat="1" applyFont="1" applyFill="1" applyBorder="1" applyAlignment="1">
      <alignment horizontal="center"/>
    </xf>
    <xf numFmtId="37" fontId="0" fillId="4" borderId="1" xfId="0" applyNumberFormat="1" applyFill="1" applyBorder="1" applyAlignment="1">
      <alignment/>
    </xf>
    <xf numFmtId="37" fontId="0" fillId="4" borderId="17" xfId="0" applyNumberFormat="1" applyFill="1" applyBorder="1" applyAlignment="1">
      <alignment/>
    </xf>
    <xf numFmtId="37" fontId="8" fillId="4" borderId="17" xfId="0" applyNumberFormat="1" applyFont="1" applyFill="1" applyBorder="1" applyAlignment="1">
      <alignment/>
    </xf>
    <xf numFmtId="37" fontId="0" fillId="4" borderId="13" xfId="0" applyNumberFormat="1" applyFill="1" applyBorder="1" applyAlignment="1">
      <alignment/>
    </xf>
    <xf numFmtId="38" fontId="0" fillId="4" borderId="1" xfId="0" applyNumberFormat="1" applyFill="1" applyBorder="1" applyAlignment="1">
      <alignment/>
    </xf>
    <xf numFmtId="37" fontId="0" fillId="4" borderId="2" xfId="0" applyNumberFormat="1" applyFill="1" applyBorder="1" applyAlignment="1">
      <alignment/>
    </xf>
    <xf numFmtId="37" fontId="5" fillId="4" borderId="3" xfId="0" applyNumberFormat="1" applyFont="1" applyFill="1" applyBorder="1" applyAlignment="1">
      <alignment/>
    </xf>
    <xf numFmtId="37" fontId="5" fillId="4" borderId="4" xfId="0" applyNumberFormat="1" applyFont="1" applyFill="1" applyBorder="1" applyAlignment="1">
      <alignment/>
    </xf>
    <xf numFmtId="39" fontId="0" fillId="4" borderId="1" xfId="0" applyNumberFormat="1" applyFill="1" applyBorder="1" applyAlignment="1">
      <alignment/>
    </xf>
    <xf numFmtId="37" fontId="5" fillId="4" borderId="2" xfId="0" applyNumberFormat="1" applyFont="1" applyFill="1" applyBorder="1" applyAlignment="1">
      <alignment/>
    </xf>
    <xf numFmtId="37" fontId="5" fillId="4" borderId="1" xfId="0" applyNumberFormat="1" applyFont="1" applyFill="1" applyBorder="1" applyAlignment="1">
      <alignment/>
    </xf>
    <xf numFmtId="37" fontId="5" fillId="4" borderId="14" xfId="0" applyNumberFormat="1" applyFont="1" applyFill="1" applyBorder="1" applyAlignment="1">
      <alignment/>
    </xf>
    <xf numFmtId="37" fontId="0" fillId="3" borderId="17" xfId="0" applyNumberFormat="1" applyFill="1" applyBorder="1" applyAlignment="1">
      <alignment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3" borderId="0" xfId="0" applyNumberFormat="1" applyFont="1" applyBorder="1" applyAlignment="1">
      <alignment/>
    </xf>
    <xf numFmtId="37" fontId="7" fillId="2" borderId="11" xfId="0" applyNumberFormat="1" applyFont="1" applyFill="1" applyBorder="1" applyAlignment="1">
      <alignment/>
    </xf>
    <xf numFmtId="37" fontId="7" fillId="2" borderId="6" xfId="0" applyNumberFormat="1" applyFon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5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0" fillId="2" borderId="15" xfId="0" applyNumberFormat="1" applyFill="1" applyBorder="1" applyAlignment="1">
      <alignment/>
    </xf>
    <xf numFmtId="37" fontId="0" fillId="2" borderId="18" xfId="0" applyNumberFormat="1" applyFill="1" applyBorder="1" applyAlignment="1">
      <alignment/>
    </xf>
    <xf numFmtId="37" fontId="0" fillId="2" borderId="19" xfId="0" applyNumberFormat="1" applyFill="1" applyBorder="1" applyAlignment="1">
      <alignment/>
    </xf>
    <xf numFmtId="37" fontId="0" fillId="3" borderId="1" xfId="0" applyNumberFormat="1" applyFont="1" applyFill="1" applyBorder="1" applyAlignment="1">
      <alignment/>
    </xf>
    <xf numFmtId="37" fontId="0" fillId="3" borderId="17" xfId="0" applyNumberFormat="1" applyFont="1" applyFill="1" applyBorder="1" applyAlignment="1">
      <alignment/>
    </xf>
    <xf numFmtId="37" fontId="0" fillId="3" borderId="13" xfId="0" applyNumberFormat="1" applyFont="1" applyFill="1" applyBorder="1" applyAlignment="1">
      <alignment/>
    </xf>
    <xf numFmtId="38" fontId="0" fillId="3" borderId="1" xfId="0" applyNumberFormat="1" applyFont="1" applyFill="1" applyBorder="1" applyAlignment="1">
      <alignment/>
    </xf>
    <xf numFmtId="37" fontId="0" fillId="3" borderId="2" xfId="0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4" xfId="0" applyNumberFormat="1" applyFont="1" applyFill="1" applyBorder="1" applyAlignment="1">
      <alignment/>
    </xf>
    <xf numFmtId="39" fontId="0" fillId="3" borderId="1" xfId="0" applyNumberFormat="1" applyFont="1" applyFill="1" applyBorder="1" applyAlignment="1">
      <alignment/>
    </xf>
    <xf numFmtId="37" fontId="8" fillId="3" borderId="2" xfId="0" applyNumberFormat="1" applyFont="1" applyFill="1" applyBorder="1" applyAlignment="1">
      <alignment/>
    </xf>
    <xf numFmtId="37" fontId="8" fillId="3" borderId="1" xfId="0" applyNumberFormat="1" applyFont="1" applyFill="1" applyBorder="1" applyAlignment="1">
      <alignment/>
    </xf>
    <xf numFmtId="37" fontId="8" fillId="3" borderId="14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8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37" fontId="12" fillId="2" borderId="13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G65" sqref="G65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16384" width="11.4453125" style="0" customWidth="1"/>
  </cols>
  <sheetData>
    <row r="1" spans="1:7" ht="15">
      <c r="A1" s="63"/>
      <c r="B1" s="28"/>
      <c r="C1" s="28"/>
      <c r="D1" s="28"/>
      <c r="E1" s="28"/>
      <c r="F1" s="28"/>
      <c r="G1" s="13"/>
    </row>
    <row r="2" spans="1:7" ht="15">
      <c r="A2" s="19"/>
      <c r="B2" s="13"/>
      <c r="C2" s="13"/>
      <c r="D2" s="13"/>
      <c r="E2" s="13"/>
      <c r="F2" s="13"/>
      <c r="G2" s="13"/>
    </row>
    <row r="3" spans="1:7" ht="15">
      <c r="A3" s="19"/>
      <c r="B3" s="13"/>
      <c r="C3" s="13"/>
      <c r="D3" s="13"/>
      <c r="E3" s="13"/>
      <c r="F3" s="13"/>
      <c r="G3" s="13"/>
    </row>
    <row r="4" spans="1:7" ht="15">
      <c r="A4" s="19"/>
      <c r="B4" s="13"/>
      <c r="C4" s="13"/>
      <c r="D4" s="13"/>
      <c r="E4" s="13"/>
      <c r="F4" s="13"/>
      <c r="G4" s="13"/>
    </row>
    <row r="5" spans="1:7" ht="8.25" customHeight="1">
      <c r="A5" s="19"/>
      <c r="B5" s="13"/>
      <c r="C5" s="13"/>
      <c r="D5" s="13"/>
      <c r="E5" s="13"/>
      <c r="F5" s="13"/>
      <c r="G5" s="13"/>
    </row>
    <row r="6" spans="1:7" ht="18.75">
      <c r="A6" s="78" t="s">
        <v>52</v>
      </c>
      <c r="B6" s="13"/>
      <c r="C6" s="13"/>
      <c r="D6" s="13"/>
      <c r="E6" s="13"/>
      <c r="F6" s="13"/>
      <c r="G6" s="13"/>
    </row>
    <row r="7" spans="1:7" ht="18.75">
      <c r="A7" s="79" t="s">
        <v>53</v>
      </c>
      <c r="B7" s="13"/>
      <c r="C7" s="13"/>
      <c r="D7" s="13"/>
      <c r="E7" s="13"/>
      <c r="F7" s="13"/>
      <c r="G7" s="13"/>
    </row>
    <row r="8" spans="1:7" ht="15.75">
      <c r="A8" s="14"/>
      <c r="B8" s="15"/>
      <c r="C8" s="15"/>
      <c r="D8" s="15"/>
      <c r="E8" s="15"/>
      <c r="F8" s="77"/>
      <c r="G8" s="13"/>
    </row>
    <row r="9" spans="1:6" ht="18">
      <c r="A9" s="33" t="s">
        <v>0</v>
      </c>
      <c r="B9" s="34"/>
      <c r="C9" s="34"/>
      <c r="D9" s="34"/>
      <c r="E9" s="34"/>
      <c r="F9" s="35"/>
    </row>
    <row r="10" spans="1:6" ht="18">
      <c r="A10" s="24" t="s">
        <v>1</v>
      </c>
      <c r="B10" s="27"/>
      <c r="C10" s="27"/>
      <c r="D10" s="27"/>
      <c r="E10" s="27"/>
      <c r="F10" s="22"/>
    </row>
    <row r="11" spans="1:6" ht="18">
      <c r="A11" s="24" t="s">
        <v>49</v>
      </c>
      <c r="B11" s="27"/>
      <c r="C11" s="27"/>
      <c r="D11" s="27"/>
      <c r="E11" s="27"/>
      <c r="F11" s="22"/>
    </row>
    <row r="12" spans="1:6" ht="15">
      <c r="A12" s="14" t="s">
        <v>43</v>
      </c>
      <c r="B12" s="15"/>
      <c r="C12" s="15"/>
      <c r="D12" s="15"/>
      <c r="E12" s="15"/>
      <c r="F12" s="18"/>
    </row>
    <row r="13" spans="1:6" ht="15.75">
      <c r="A13" s="19"/>
      <c r="B13" s="38">
        <v>2004</v>
      </c>
      <c r="C13" s="1"/>
      <c r="D13" s="38">
        <v>2005</v>
      </c>
      <c r="E13" s="1"/>
      <c r="F13" s="38">
        <v>2005</v>
      </c>
    </row>
    <row r="14" spans="1:6" ht="15.75">
      <c r="A14" s="19"/>
      <c r="B14" s="39" t="s">
        <v>51</v>
      </c>
      <c r="C14" s="2"/>
      <c r="D14" s="39" t="s">
        <v>48</v>
      </c>
      <c r="E14" s="2"/>
      <c r="F14" s="39" t="s">
        <v>50</v>
      </c>
    </row>
    <row r="15" spans="1:6" ht="15.75">
      <c r="A15" s="19"/>
      <c r="B15" s="40" t="s">
        <v>2</v>
      </c>
      <c r="C15" s="2"/>
      <c r="D15" s="40" t="s">
        <v>2</v>
      </c>
      <c r="E15" s="2"/>
      <c r="F15" s="40" t="s">
        <v>2</v>
      </c>
    </row>
    <row r="16" spans="1:6" ht="15.75">
      <c r="A16" s="80" t="s">
        <v>37</v>
      </c>
      <c r="B16" s="6"/>
      <c r="D16" s="66"/>
      <c r="F16" s="6"/>
    </row>
    <row r="17" spans="1:6" ht="15.75">
      <c r="A17" s="25" t="s">
        <v>3</v>
      </c>
      <c r="B17" s="6"/>
      <c r="D17" s="66"/>
      <c r="F17" s="6"/>
    </row>
    <row r="18" spans="1:6" ht="15">
      <c r="A18" s="19" t="s">
        <v>40</v>
      </c>
      <c r="B18" s="6">
        <f>26419176+2491+6731575+36376</f>
        <v>33189618</v>
      </c>
      <c r="D18" s="66">
        <f>36696015-12899+8667861+10494</f>
        <v>45361471</v>
      </c>
      <c r="F18" s="41">
        <f>37849844-13925+8638475+23693</f>
        <v>46498087</v>
      </c>
    </row>
    <row r="19" spans="1:6" ht="15">
      <c r="A19" s="19" t="s">
        <v>41</v>
      </c>
      <c r="B19" s="53">
        <f>12700+5905042+81164762+5287879+4090-26419176-2491</f>
        <v>65952806</v>
      </c>
      <c r="D19" s="67">
        <f>19407+17665703+90179945+5652927+359-36696015+12899</f>
        <v>76835225</v>
      </c>
      <c r="F19" s="42">
        <f>20756+15631018+91184222+9061215+1392-37849844+13925</f>
        <v>78062684</v>
      </c>
    </row>
    <row r="20" spans="1:6" ht="15.75">
      <c r="A20" s="25" t="s">
        <v>39</v>
      </c>
      <c r="B20" s="37">
        <f>+B18+B19</f>
        <v>99142424</v>
      </c>
      <c r="C20" s="36"/>
      <c r="D20" s="37">
        <f>+D18+D19</f>
        <v>122196696</v>
      </c>
      <c r="E20" s="36"/>
      <c r="F20" s="43">
        <f>+F18+F19</f>
        <v>124560771</v>
      </c>
    </row>
    <row r="21" spans="1:6" ht="15">
      <c r="A21" s="19"/>
      <c r="B21" s="6"/>
      <c r="D21" s="66"/>
      <c r="F21" s="41"/>
    </row>
    <row r="22" spans="1:6" ht="15.75">
      <c r="A22" s="25" t="s">
        <v>4</v>
      </c>
      <c r="B22" s="6"/>
      <c r="D22" s="66"/>
      <c r="F22" s="41"/>
    </row>
    <row r="23" spans="1:6" ht="15">
      <c r="A23" s="19" t="s">
        <v>5</v>
      </c>
      <c r="B23" s="6" t="s">
        <v>6</v>
      </c>
      <c r="D23" s="66" t="s">
        <v>6</v>
      </c>
      <c r="F23" s="41" t="s">
        <v>6</v>
      </c>
    </row>
    <row r="24" spans="1:6" ht="15">
      <c r="A24" s="19" t="s">
        <v>7</v>
      </c>
      <c r="B24" s="6">
        <v>245</v>
      </c>
      <c r="D24" s="66">
        <v>573</v>
      </c>
      <c r="F24" s="41">
        <v>577</v>
      </c>
    </row>
    <row r="25" spans="1:6" ht="15">
      <c r="A25" s="19" t="s">
        <v>8</v>
      </c>
      <c r="B25" s="29">
        <v>8303438</v>
      </c>
      <c r="D25" s="68">
        <v>11503484</v>
      </c>
      <c r="F25" s="44">
        <v>11503484</v>
      </c>
    </row>
    <row r="26" spans="1:6" ht="15">
      <c r="A26" s="19" t="s">
        <v>9</v>
      </c>
      <c r="B26" s="29">
        <v>68509383</v>
      </c>
      <c r="D26" s="68">
        <v>73635980</v>
      </c>
      <c r="F26" s="44">
        <v>73635980</v>
      </c>
    </row>
    <row r="27" spans="1:6" ht="15">
      <c r="A27" s="19" t="s">
        <v>10</v>
      </c>
      <c r="B27" s="6">
        <f>-5887366+5934112+3397308</f>
        <v>3444054</v>
      </c>
      <c r="D27" s="66">
        <f>-751893+778929+1943827</f>
        <v>1970863</v>
      </c>
      <c r="F27" s="41">
        <f>-751054+778929+2563188</f>
        <v>2591063</v>
      </c>
    </row>
    <row r="28" spans="1:6" ht="15.75">
      <c r="A28" s="19" t="s">
        <v>11</v>
      </c>
      <c r="B28" s="6">
        <v>18978</v>
      </c>
      <c r="C28" s="4"/>
      <c r="D28" s="66">
        <v>0</v>
      </c>
      <c r="E28" s="5"/>
      <c r="F28" s="41">
        <v>0</v>
      </c>
    </row>
    <row r="29" spans="1:6" ht="15">
      <c r="A29" s="19" t="s">
        <v>12</v>
      </c>
      <c r="B29" s="30">
        <v>0</v>
      </c>
      <c r="D29" s="69">
        <v>0</v>
      </c>
      <c r="F29" s="45">
        <v>118</v>
      </c>
    </row>
    <row r="30" spans="1:6" ht="15">
      <c r="A30" s="19" t="s">
        <v>13</v>
      </c>
      <c r="B30" s="7">
        <f>37599+2454750+84820+1391975+17+(28022-18978)+10723157+3081745</f>
        <v>17783107</v>
      </c>
      <c r="D30" s="70">
        <f>47552+2738720+79736+1638522+9579+8866644+6359925</f>
        <v>19740678</v>
      </c>
      <c r="F30" s="46">
        <f>26583+2738720+79736+1639467+9499+8948798+6473139</f>
        <v>19915942</v>
      </c>
    </row>
    <row r="31" spans="1:6" ht="15.75">
      <c r="A31" s="25" t="s">
        <v>14</v>
      </c>
      <c r="B31" s="9">
        <f>SUM(B24:B30)</f>
        <v>98059205</v>
      </c>
      <c r="C31" s="3"/>
      <c r="D31" s="71">
        <f>SUM(D24:D30)</f>
        <v>106851578</v>
      </c>
      <c r="E31" s="3"/>
      <c r="F31" s="47">
        <f>SUM(F24:F30)</f>
        <v>107647164</v>
      </c>
    </row>
    <row r="32" spans="1:6" ht="16.5" thickBot="1">
      <c r="A32" s="80" t="s">
        <v>15</v>
      </c>
      <c r="B32" s="10">
        <f>+B31+B20</f>
        <v>197201629</v>
      </c>
      <c r="C32" s="3"/>
      <c r="D32" s="72">
        <f>+D31+D20</f>
        <v>229048274</v>
      </c>
      <c r="E32" s="3"/>
      <c r="F32" s="48">
        <f>+F31+F20</f>
        <v>232207935</v>
      </c>
    </row>
    <row r="33" spans="1:6" ht="15.75" thickTop="1">
      <c r="A33" s="81"/>
      <c r="B33" s="6"/>
      <c r="D33" s="66"/>
      <c r="F33" s="41"/>
    </row>
    <row r="34" spans="1:6" ht="15.75">
      <c r="A34" s="80" t="s">
        <v>16</v>
      </c>
      <c r="B34" s="6"/>
      <c r="D34" s="66"/>
      <c r="F34" s="41"/>
    </row>
    <row r="35" spans="1:6" ht="15.75">
      <c r="A35" s="25" t="s">
        <v>17</v>
      </c>
      <c r="B35" s="11"/>
      <c r="D35" s="73"/>
      <c r="F35" s="49"/>
    </row>
    <row r="36" spans="1:6" ht="15">
      <c r="A36" s="19" t="s">
        <v>18</v>
      </c>
      <c r="B36" s="6">
        <f>23303059+1076706</f>
        <v>24379765</v>
      </c>
      <c r="D36" s="66">
        <f>25419867+1193164</f>
        <v>26613031</v>
      </c>
      <c r="F36" s="41">
        <f>26051019+1201659</f>
        <v>27252678</v>
      </c>
    </row>
    <row r="37" spans="1:6" ht="15">
      <c r="A37" s="19" t="s">
        <v>19</v>
      </c>
      <c r="B37" s="11"/>
      <c r="D37" s="73"/>
      <c r="F37" s="49"/>
    </row>
    <row r="38" spans="1:6" ht="15">
      <c r="A38" s="19" t="s">
        <v>20</v>
      </c>
      <c r="B38" s="6">
        <f>5936314+208432+522399</f>
        <v>6667145</v>
      </c>
      <c r="D38" s="66">
        <f>4101002+2383919+324419+110897</f>
        <v>6920237</v>
      </c>
      <c r="F38" s="41">
        <f>5172607+236393+530150+140276</f>
        <v>6079426</v>
      </c>
    </row>
    <row r="39" spans="1:6" ht="15">
      <c r="A39" s="19" t="s">
        <v>21</v>
      </c>
      <c r="B39" s="6">
        <v>58828</v>
      </c>
      <c r="D39" s="66">
        <v>58828</v>
      </c>
      <c r="F39" s="41">
        <v>58828</v>
      </c>
    </row>
    <row r="40" spans="1:6" ht="15">
      <c r="A40" s="19" t="s">
        <v>22</v>
      </c>
      <c r="B40" s="6">
        <f>29991746-2826000</f>
        <v>27165746</v>
      </c>
      <c r="D40" s="66">
        <f>28412693-1334000</f>
        <v>27078693</v>
      </c>
      <c r="F40" s="41">
        <f>27911479-1138000</f>
        <v>26773479</v>
      </c>
    </row>
    <row r="41" spans="1:6" ht="15">
      <c r="A41" s="19" t="s">
        <v>23</v>
      </c>
      <c r="B41" s="7">
        <f>46477919-44321506-58828-208432-522399</f>
        <v>1366754</v>
      </c>
      <c r="D41" s="70">
        <f>147149730-143253297-58828-2383919-324419-110897</f>
        <v>1018370</v>
      </c>
      <c r="F41" s="46">
        <f>151589237-148714005-58828-236393-530150-140276</f>
        <v>1909585</v>
      </c>
    </row>
    <row r="42" spans="1:6" ht="15.75">
      <c r="A42" s="25" t="s">
        <v>24</v>
      </c>
      <c r="B42" s="8">
        <f>SUM(B36:B41)</f>
        <v>59638238</v>
      </c>
      <c r="C42" s="3"/>
      <c r="D42" s="74">
        <f>SUM(D36:D41)</f>
        <v>61689159</v>
      </c>
      <c r="E42" s="3"/>
      <c r="F42" s="50">
        <f>SUM(F36:F41)</f>
        <v>62073996</v>
      </c>
    </row>
    <row r="43" spans="1:6" ht="15">
      <c r="A43" s="26"/>
      <c r="B43" s="6"/>
      <c r="D43" s="66"/>
      <c r="F43" s="41"/>
    </row>
    <row r="44" spans="1:6" ht="15.75">
      <c r="A44" s="25" t="s">
        <v>25</v>
      </c>
      <c r="B44" s="6"/>
      <c r="D44" s="66"/>
      <c r="F44" s="41"/>
    </row>
    <row r="45" spans="1:6" ht="15">
      <c r="A45" s="19" t="s">
        <v>26</v>
      </c>
      <c r="B45" s="6"/>
      <c r="D45" s="66"/>
      <c r="F45" s="41"/>
    </row>
    <row r="46" spans="1:6" ht="15">
      <c r="A46" s="19" t="s">
        <v>27</v>
      </c>
      <c r="B46" s="6">
        <v>3203044</v>
      </c>
      <c r="D46" s="66">
        <v>3573578</v>
      </c>
      <c r="F46" s="41">
        <v>3573578</v>
      </c>
    </row>
    <row r="47" spans="1:6" ht="15">
      <c r="A47" s="19" t="s">
        <v>28</v>
      </c>
      <c r="B47" s="6">
        <f>281682+4133+3995</f>
        <v>289810</v>
      </c>
      <c r="D47" s="66">
        <f>226137+1722+3982</f>
        <v>231841</v>
      </c>
      <c r="F47" s="41">
        <f>228221+3150+1275</f>
        <v>232646</v>
      </c>
    </row>
    <row r="48" spans="1:6" ht="15">
      <c r="A48" s="19" t="s">
        <v>42</v>
      </c>
      <c r="B48" s="6">
        <f>69762559+2826000+44321506</f>
        <v>116910065</v>
      </c>
      <c r="D48" s="66">
        <f>6599533+1334000+143253297</f>
        <v>151186830</v>
      </c>
      <c r="F48" s="41">
        <f>4486076+1138000+148714005</f>
        <v>154338081</v>
      </c>
    </row>
    <row r="49" spans="1:6" ht="15">
      <c r="A49" s="19" t="s">
        <v>45</v>
      </c>
      <c r="B49" s="6">
        <f>5934112</f>
        <v>5934112</v>
      </c>
      <c r="D49" s="66">
        <v>778929</v>
      </c>
      <c r="F49" s="41">
        <v>778929</v>
      </c>
    </row>
    <row r="50" spans="1:6" ht="15.75">
      <c r="A50" s="19" t="s">
        <v>29</v>
      </c>
      <c r="B50" s="6">
        <f>3579994+6368862</f>
        <v>9948856</v>
      </c>
      <c r="D50" s="66">
        <f>7655750+1661870</f>
        <v>9317620</v>
      </c>
      <c r="E50" s="3"/>
      <c r="F50" s="41">
        <f>7607570+1332818</f>
        <v>8940388</v>
      </c>
    </row>
    <row r="51" spans="1:6" ht="15.75">
      <c r="A51" s="25" t="s">
        <v>30</v>
      </c>
      <c r="B51" s="9">
        <f>SUM(B46:B50)</f>
        <v>136285887</v>
      </c>
      <c r="C51" s="3"/>
      <c r="D51" s="71">
        <f>SUM(D46:D50)</f>
        <v>165088798</v>
      </c>
      <c r="F51" s="47">
        <f>SUM(F46:F50)</f>
        <v>167863622</v>
      </c>
    </row>
    <row r="52" spans="1:6" ht="15">
      <c r="A52" s="19"/>
      <c r="B52" s="6"/>
      <c r="D52" s="66"/>
      <c r="F52" s="41"/>
    </row>
    <row r="53" spans="1:6" ht="15.75">
      <c r="A53" s="25" t="s">
        <v>31</v>
      </c>
      <c r="B53" s="6"/>
      <c r="D53" s="66"/>
      <c r="F53" s="41"/>
    </row>
    <row r="54" spans="1:6" ht="15">
      <c r="A54" s="19" t="s">
        <v>32</v>
      </c>
      <c r="B54" s="6"/>
      <c r="D54" s="66"/>
      <c r="F54" s="41"/>
    </row>
    <row r="55" spans="1:6" ht="15">
      <c r="A55" s="19" t="s">
        <v>33</v>
      </c>
      <c r="B55" s="6">
        <f>4000</f>
        <v>4000</v>
      </c>
      <c r="D55" s="66">
        <f>4000</f>
        <v>4000</v>
      </c>
      <c r="F55" s="41">
        <f>4000</f>
        <v>4000</v>
      </c>
    </row>
    <row r="56" spans="1:6" ht="15">
      <c r="A56" s="19" t="s">
        <v>34</v>
      </c>
      <c r="B56" s="6">
        <v>20000</v>
      </c>
      <c r="D56" s="66">
        <v>20000</v>
      </c>
      <c r="F56" s="41">
        <v>20000</v>
      </c>
    </row>
    <row r="57" spans="1:6" ht="15">
      <c r="A57" s="19" t="s">
        <v>38</v>
      </c>
      <c r="B57" s="7">
        <v>1253504</v>
      </c>
      <c r="D57" s="70">
        <v>2246317</v>
      </c>
      <c r="F57" s="46">
        <v>2246317</v>
      </c>
    </row>
    <row r="58" spans="1:6" ht="15.75">
      <c r="A58" s="25" t="s">
        <v>35</v>
      </c>
      <c r="B58" s="31">
        <f>SUM(B55:B57)</f>
        <v>1277504</v>
      </c>
      <c r="C58" s="12"/>
      <c r="D58" s="75">
        <f>SUM(D55:D57)</f>
        <v>2270317</v>
      </c>
      <c r="E58" s="3"/>
      <c r="F58" s="51">
        <f>SUM(F55:F57)</f>
        <v>2270317</v>
      </c>
    </row>
    <row r="59" spans="1:6" ht="16.5" thickBot="1">
      <c r="A59" s="82" t="s">
        <v>36</v>
      </c>
      <c r="B59" s="32">
        <f>B42+B51+B58</f>
        <v>197201629</v>
      </c>
      <c r="C59" s="20"/>
      <c r="D59" s="76">
        <f>D42+D51+D58</f>
        <v>229048274</v>
      </c>
      <c r="E59" s="21"/>
      <c r="F59" s="52">
        <f>F42+F51+F58</f>
        <v>232207935</v>
      </c>
    </row>
    <row r="60" spans="1:6" ht="15.75" thickTop="1">
      <c r="A60" s="19"/>
      <c r="B60" s="64"/>
      <c r="C60" s="13"/>
      <c r="D60" s="13"/>
      <c r="E60" s="13"/>
      <c r="F60" s="65"/>
    </row>
    <row r="61" spans="1:6" ht="15" customHeight="1">
      <c r="A61" s="14"/>
      <c r="B61" s="15"/>
      <c r="C61" s="16"/>
      <c r="D61" s="17"/>
      <c r="E61" s="16"/>
      <c r="F61" s="18"/>
    </row>
    <row r="62" spans="1:6" ht="19.5" customHeight="1">
      <c r="A62" s="61" t="s">
        <v>44</v>
      </c>
      <c r="B62" s="54"/>
      <c r="C62" s="55"/>
      <c r="D62" s="56"/>
      <c r="E62" s="54"/>
      <c r="F62" s="57"/>
    </row>
    <row r="63" spans="1:6" ht="15.75" customHeight="1">
      <c r="A63" s="62" t="s">
        <v>54</v>
      </c>
      <c r="B63" s="13"/>
      <c r="C63" s="55"/>
      <c r="D63" s="56"/>
      <c r="E63" s="54"/>
      <c r="F63" s="57"/>
    </row>
    <row r="64" spans="1:10" ht="12.75" customHeight="1">
      <c r="A64" s="62" t="s">
        <v>46</v>
      </c>
      <c r="C64" s="60"/>
      <c r="D64" s="60"/>
      <c r="E64" s="60"/>
      <c r="F64" s="23"/>
      <c r="G64" s="60"/>
      <c r="H64" s="60"/>
      <c r="I64" s="60"/>
      <c r="J64" s="60"/>
    </row>
    <row r="65" spans="1:6" ht="15.75">
      <c r="A65" s="14" t="s">
        <v>47</v>
      </c>
      <c r="B65" s="58"/>
      <c r="C65" s="58"/>
      <c r="D65" s="58"/>
      <c r="E65" s="58"/>
      <c r="F65" s="59"/>
    </row>
  </sheetData>
  <printOptions horizontalCentered="1" verticalCentered="1"/>
  <pageMargins left="0.56" right="0.5" top="0.51" bottom="0.69" header="0.25" footer="0.25"/>
  <pageSetup horizontalDpi="300" verticalDpi="300" orientation="portrait" scale="70" r:id="rId2"/>
  <headerFooter alignWithMargins="0">
    <oddFooter>&amp;L&amp;10Financial Accounting and Reporting Section
Accounting Services Dept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2005-05-05T14:36:35Z</cp:lastPrinted>
  <dcterms:created xsi:type="dcterms:W3CDTF">2000-01-13T22:55:02Z</dcterms:created>
  <dcterms:modified xsi:type="dcterms:W3CDTF">2005-05-09T16:30:52Z</dcterms:modified>
  <cp:category/>
  <cp:version/>
  <cp:contentType/>
  <cp:contentStatus/>
</cp:coreProperties>
</file>