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75" windowWidth="15480" windowHeight="11040"/>
  </bookViews>
  <sheets>
    <sheet name="Balance Sheet - 26 Dec. 2012" sheetId="1" r:id="rId1"/>
  </sheets>
  <definedNames>
    <definedName name="_xlnm.Print_Area" localSheetId="0">'Balance Sheet - 26 Dec. 2012'!$A$9:$F$65</definedName>
    <definedName name="_xlnm.Print_Area">'Balance Sheet - 26 Dec. 2012'!$A$8:$F$61</definedName>
  </definedNames>
  <calcPr calcId="145621"/>
</workbook>
</file>

<file path=xl/calcChain.xml><?xml version="1.0" encoding="utf-8"?>
<calcChain xmlns="http://schemas.openxmlformats.org/spreadsheetml/2006/main">
  <c r="F42" i="1" l="1"/>
  <c r="B57" i="1" l="1"/>
  <c r="B55" i="1"/>
  <c r="B50" i="1"/>
  <c r="B49" i="1"/>
  <c r="B48" i="1"/>
  <c r="B47" i="1"/>
  <c r="B46" i="1"/>
  <c r="B42" i="1"/>
  <c r="B41" i="1"/>
  <c r="B40" i="1"/>
  <c r="B39" i="1"/>
  <c r="B37" i="1"/>
  <c r="B31" i="1"/>
  <c r="B28" i="1"/>
  <c r="B26" i="1"/>
  <c r="B25" i="1"/>
  <c r="B32" i="1" s="1"/>
  <c r="B19" i="1"/>
  <c r="B18" i="1"/>
  <c r="B43" i="1" l="1"/>
  <c r="B51" i="1"/>
  <c r="B58" i="1"/>
  <c r="B21" i="1"/>
  <c r="B33" i="1" s="1"/>
  <c r="B59" i="1" l="1"/>
  <c r="F50" i="1"/>
  <c r="F48" i="1"/>
  <c r="F47" i="1"/>
  <c r="F41" i="1"/>
  <c r="F40" i="1"/>
  <c r="F39" i="1"/>
  <c r="F37" i="1"/>
  <c r="F31" i="1"/>
  <c r="F25" i="1"/>
  <c r="F19" i="1"/>
  <c r="F18" i="1"/>
  <c r="D55" i="1"/>
  <c r="D58" i="1" s="1"/>
  <c r="D50" i="1"/>
  <c r="D48" i="1"/>
  <c r="D47" i="1"/>
  <c r="D42" i="1"/>
  <c r="D41" i="1"/>
  <c r="D40" i="1"/>
  <c r="D39" i="1"/>
  <c r="D37" i="1"/>
  <c r="D31" i="1"/>
  <c r="D26" i="1"/>
  <c r="D25" i="1"/>
  <c r="D19" i="1"/>
  <c r="D18" i="1"/>
  <c r="D43" i="1" l="1"/>
  <c r="D51" i="1"/>
  <c r="D59" i="1" s="1"/>
  <c r="D21" i="1"/>
  <c r="D32" i="1"/>
  <c r="D33" i="1" l="1"/>
  <c r="F51" i="1"/>
  <c r="F26" i="1"/>
  <c r="F32" i="1" s="1"/>
  <c r="F55" i="1"/>
  <c r="F58" i="1" s="1"/>
  <c r="E67" i="1"/>
  <c r="F21" i="1"/>
  <c r="F43" i="1"/>
  <c r="D67" i="1"/>
  <c r="F33" i="1" l="1"/>
  <c r="F59" i="1"/>
  <c r="B67" i="1"/>
  <c r="F67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<sst xmlns="http://schemas.openxmlformats.org/spreadsheetml/2006/main" count="59" uniqueCount="55">
  <si>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</si>
  <si>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</si>
  <si>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</si>
  <si>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</si>
  <si>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</si>
  <si>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</si>
  <si>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</si>
  <si>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</si>
  <si>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</si>
  <si>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</si>
  <si>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</si>
  <si>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</si>
  <si>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</si>
  <si>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</si>
  <si>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</si>
  <si>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</si>
  <si>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</si>
  <si>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</si>
  <si>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</si>
  <si>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</si>
  <si>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</si>
  <si>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</si>
  <si>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</si>
  <si>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</si>
  <si>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</si>
  <si>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</si>
  <si>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</si>
  <si>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</si>
  <si>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</si>
  <si>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</si>
  <si>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</si>
  <si>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</si>
  <si>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</si>
  <si>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</si>
  <si>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</si>
  <si>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</si>
  <si>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</si>
  <si>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</si>
  <si>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</si>
  <si>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</si>
  <si>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</si>
  <si>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</si>
  <si>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</si>
  <si>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</si>
  <si>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</si>
  <si>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</si>
  <si>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</si>
  <si>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</si>
  <si>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12 DECEMBER</t>
  </si>
  <si>
    <t>As At 26 DECEMBER 2012</t>
  </si>
  <si>
    <t>26 DECEMBER</t>
  </si>
  <si>
    <t>28 DECEMBER</t>
  </si>
  <si>
    <r>
      <t xml:space="preserve">* </t>
    </r>
    <r>
      <rPr>
        <sz val="12"/>
        <rFont val="Arial Unicode MS"/>
        <family val="2"/>
      </rPr>
      <t>The year to date profit of $4.50bn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</si>
  <si>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</si>
  <si>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09 January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</si>
</sst>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showOutlineSymbols="0" zoomScale="75" zoomScaleNormal="75" zoomScaleSheetLayoutView="75" workbookViewId="0">
      <selection activeCell="B71" sqref="B71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63" t="s">
        <v>53</v>
      </c>
      <c r="B5" s="4"/>
      <c r="C5" s="4"/>
      <c r="D5" s="4"/>
      <c r="F5" s="4"/>
    </row>
    <row r="6" spans="1:6" ht="18.75">
      <c r="A6" s="64" t="s">
        <v>54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5"/>
      <c r="B8" s="6"/>
      <c r="C8" s="7"/>
      <c r="D8" s="6"/>
      <c r="E8" s="7"/>
      <c r="F8" s="6"/>
    </row>
    <row r="9" spans="1:6" s="11" customFormat="1" ht="20.25">
      <c r="A9" s="8" t="s">
        <v>0</v>
      </c>
      <c r="B9" s="9"/>
      <c r="C9" s="10"/>
      <c r="D9" s="9"/>
      <c r="E9" s="10"/>
      <c r="F9" s="9"/>
    </row>
    <row r="10" spans="1:6" s="11" customFormat="1" ht="20.25">
      <c r="A10" s="12" t="s">
        <v>1</v>
      </c>
      <c r="B10" s="13"/>
      <c r="C10" s="14"/>
      <c r="D10" s="13"/>
      <c r="E10" s="14"/>
      <c r="F10" s="13"/>
    </row>
    <row r="11" spans="1:6" s="11" customFormat="1" ht="20.25">
      <c r="A11" s="12" t="s">
        <v>49</v>
      </c>
      <c r="B11" s="13"/>
      <c r="C11" s="14"/>
      <c r="D11" s="13"/>
      <c r="E11" s="14"/>
      <c r="F11" s="13"/>
    </row>
    <row r="12" spans="1:6" s="11" customFormat="1">
      <c r="A12" s="15" t="s">
        <v>2</v>
      </c>
      <c r="B12" s="16"/>
      <c r="C12" s="16"/>
      <c r="D12" s="16"/>
      <c r="E12" s="16"/>
      <c r="F12" s="17"/>
    </row>
    <row r="13" spans="1:6" s="11" customFormat="1">
      <c r="A13" s="18"/>
      <c r="B13" s="50">
        <v>2011</v>
      </c>
      <c r="C13" s="19"/>
      <c r="D13" s="50">
        <v>2012</v>
      </c>
      <c r="E13" s="20"/>
      <c r="F13" s="50">
        <v>2012</v>
      </c>
    </row>
    <row r="14" spans="1:6" s="11" customFormat="1">
      <c r="A14" s="18"/>
      <c r="B14" s="51" t="s">
        <v>51</v>
      </c>
      <c r="C14" s="21"/>
      <c r="D14" s="51" t="s">
        <v>48</v>
      </c>
      <c r="E14" s="21"/>
      <c r="F14" s="51" t="s">
        <v>50</v>
      </c>
    </row>
    <row r="15" spans="1:6" s="11" customFormat="1">
      <c r="A15" s="18"/>
      <c r="B15" s="52" t="s">
        <v>3</v>
      </c>
      <c r="C15" s="21"/>
      <c r="D15" s="52" t="s">
        <v>3</v>
      </c>
      <c r="E15" s="21"/>
      <c r="F15" s="52" t="s">
        <v>3</v>
      </c>
    </row>
    <row r="16" spans="1:6" s="11" customFormat="1">
      <c r="A16" s="22" t="s">
        <v>4</v>
      </c>
      <c r="B16" s="53"/>
      <c r="C16" s="23"/>
      <c r="D16" s="53"/>
      <c r="E16" s="23"/>
      <c r="F16" s="53"/>
    </row>
    <row r="17" spans="1:6" s="11" customFormat="1">
      <c r="A17" s="24" t="s">
        <v>5</v>
      </c>
      <c r="B17" s="53"/>
      <c r="C17" s="23"/>
      <c r="D17" s="53"/>
      <c r="E17" s="23"/>
      <c r="F17" s="53"/>
    </row>
    <row r="18" spans="1:6" s="11" customFormat="1">
      <c r="A18" s="18" t="s">
        <v>6</v>
      </c>
      <c r="B18" s="54">
        <f>49930329-25005</f>
        <v>49905324</v>
      </c>
      <c r="C18" s="25"/>
      <c r="D18" s="54">
        <f>33491193-17984</f>
        <v>33473209</v>
      </c>
      <c r="E18" s="25"/>
      <c r="F18" s="54">
        <f>32818673-18066</f>
        <v>32800607</v>
      </c>
    </row>
    <row r="19" spans="1:6" s="11" customFormat="1">
      <c r="A19" s="18" t="s">
        <v>7</v>
      </c>
      <c r="B19" s="54">
        <f>50997+30456425+170852180+13450669+1923-49930329+25005</f>
        <v>164906870</v>
      </c>
      <c r="C19" s="25"/>
      <c r="D19" s="54">
        <f>106277+24135877+111176968+14478792+523-33491193+17984</f>
        <v>116425228</v>
      </c>
      <c r="E19" s="25"/>
      <c r="F19" s="54">
        <f>108259+31178673+110943631+14576986+1050-32818673+18066</f>
        <v>124007992</v>
      </c>
    </row>
    <row r="20" spans="1:6" s="11" customFormat="1">
      <c r="A20" s="18" t="s">
        <v>40</v>
      </c>
      <c r="B20" s="54">
        <v>28527448</v>
      </c>
      <c r="C20" s="25"/>
      <c r="D20" s="54">
        <v>26955767</v>
      </c>
      <c r="E20" s="25"/>
      <c r="F20" s="54">
        <v>26955767</v>
      </c>
    </row>
    <row r="21" spans="1:6" s="11" customFormat="1">
      <c r="A21" s="24" t="s">
        <v>8</v>
      </c>
      <c r="B21" s="55">
        <f>+B18+B19+B20</f>
        <v>243339642</v>
      </c>
      <c r="C21" s="26"/>
      <c r="D21" s="55">
        <f>+D18+D19+D20</f>
        <v>176854204</v>
      </c>
      <c r="E21" s="26"/>
      <c r="F21" s="55">
        <f>+F18+F19+F20</f>
        <v>183764366</v>
      </c>
    </row>
    <row r="22" spans="1:6" s="11" customFormat="1">
      <c r="A22" s="18"/>
      <c r="B22" s="54"/>
      <c r="C22" s="25"/>
      <c r="D22" s="54"/>
      <c r="E22" s="25"/>
      <c r="F22" s="54"/>
    </row>
    <row r="23" spans="1:6" s="11" customFormat="1">
      <c r="A23" s="24" t="s">
        <v>9</v>
      </c>
      <c r="B23" s="54"/>
      <c r="C23" s="25"/>
      <c r="D23" s="54"/>
      <c r="E23" s="25"/>
      <c r="F23" s="54"/>
    </row>
    <row r="24" spans="1:6" s="11" customFormat="1">
      <c r="A24" s="18" t="s">
        <v>10</v>
      </c>
      <c r="B24" s="54" t="s">
        <v>11</v>
      </c>
      <c r="C24" s="25"/>
      <c r="D24" s="54" t="s">
        <v>11</v>
      </c>
      <c r="E24" s="25"/>
      <c r="F24" s="54" t="s">
        <v>11</v>
      </c>
    </row>
    <row r="25" spans="1:6" s="11" customFormat="1">
      <c r="A25" s="18" t="s">
        <v>42</v>
      </c>
      <c r="B25" s="54">
        <f>89+92872149</f>
        <v>92872238</v>
      </c>
      <c r="C25" s="25"/>
      <c r="D25" s="54">
        <f>609+92303099</f>
        <v>92303708</v>
      </c>
      <c r="E25" s="25"/>
      <c r="F25" s="54">
        <f>38+92303099</f>
        <v>92303137</v>
      </c>
    </row>
    <row r="26" spans="1:6" s="11" customFormat="1" hidden="1">
      <c r="A26" s="18" t="s">
        <v>12</v>
      </c>
      <c r="B26" s="54">
        <f>0</f>
        <v>0</v>
      </c>
      <c r="C26" s="25"/>
      <c r="D26" s="54">
        <f>0</f>
        <v>0</v>
      </c>
      <c r="E26" s="25"/>
      <c r="F26" s="54">
        <f>0</f>
        <v>0</v>
      </c>
    </row>
    <row r="27" spans="1:6" s="11" customFormat="1" hidden="1">
      <c r="A27" s="18" t="s">
        <v>13</v>
      </c>
      <c r="B27" s="54">
        <v>0</v>
      </c>
      <c r="C27" s="25"/>
      <c r="D27" s="54">
        <v>0</v>
      </c>
      <c r="E27" s="25"/>
      <c r="F27" s="54">
        <v>0</v>
      </c>
    </row>
    <row r="28" spans="1:6" s="11" customFormat="1">
      <c r="A28" s="18" t="s">
        <v>46</v>
      </c>
      <c r="B28" s="56">
        <f>12005625+4038685</f>
        <v>16044310</v>
      </c>
      <c r="C28" s="44"/>
      <c r="D28" s="56">
        <v>13369335</v>
      </c>
      <c r="E28" s="25"/>
      <c r="F28" s="56">
        <v>13369335</v>
      </c>
    </row>
    <row r="29" spans="1:6" s="11" customFormat="1" ht="17.25" customHeight="1">
      <c r="A29" s="18" t="s">
        <v>14</v>
      </c>
      <c r="B29" s="54">
        <v>0</v>
      </c>
      <c r="C29" s="27"/>
      <c r="D29" s="54">
        <v>0</v>
      </c>
      <c r="E29" s="28"/>
      <c r="F29" s="54">
        <v>1000000</v>
      </c>
    </row>
    <row r="30" spans="1:6" s="11" customFormat="1">
      <c r="A30" s="18" t="s">
        <v>15</v>
      </c>
      <c r="B30" s="54">
        <v>96</v>
      </c>
      <c r="C30" s="25"/>
      <c r="D30" s="54">
        <v>0</v>
      </c>
      <c r="E30" s="25"/>
      <c r="F30" s="54">
        <v>345</v>
      </c>
    </row>
    <row r="31" spans="1:6" s="11" customFormat="1">
      <c r="A31" s="18" t="s">
        <v>16</v>
      </c>
      <c r="B31" s="57">
        <f>99109+4182062+3445648-2514+3585930+10738550</f>
        <v>22048785</v>
      </c>
      <c r="C31" s="25"/>
      <c r="D31" s="57">
        <f>85483+4315897+3296241+1512047+3215498+12778319-1514568</f>
        <v>23688917</v>
      </c>
      <c r="E31" s="25"/>
      <c r="F31" s="57">
        <f>85335+4315897+3290348+1688+3480938+13811861-1000000</f>
        <v>23986067</v>
      </c>
    </row>
    <row r="32" spans="1:6" s="11" customFormat="1">
      <c r="A32" s="24" t="s">
        <v>17</v>
      </c>
      <c r="B32" s="58">
        <f>SUM(B25:B31)</f>
        <v>130965429</v>
      </c>
      <c r="C32" s="29"/>
      <c r="D32" s="58">
        <f>SUM(D25:D31)</f>
        <v>129361960</v>
      </c>
      <c r="E32" s="29"/>
      <c r="F32" s="58">
        <f>SUM(F25:F31)</f>
        <v>130658884</v>
      </c>
    </row>
    <row r="33" spans="1:6" s="11" customFormat="1" ht="18" thickBot="1">
      <c r="A33" s="22" t="s">
        <v>18</v>
      </c>
      <c r="B33" s="59">
        <f>+B32+B21</f>
        <v>374305071</v>
      </c>
      <c r="C33" s="29"/>
      <c r="D33" s="59">
        <f>+D32+D21</f>
        <v>306216164</v>
      </c>
      <c r="E33" s="29"/>
      <c r="F33" s="59">
        <f>+F32+F21</f>
        <v>314423250</v>
      </c>
    </row>
    <row r="34" spans="1:6" s="11" customFormat="1" ht="18" thickTop="1">
      <c r="A34" s="18"/>
      <c r="B34" s="54"/>
      <c r="C34" s="25"/>
      <c r="D34" s="54"/>
      <c r="E34" s="25"/>
      <c r="F34" s="54"/>
    </row>
    <row r="35" spans="1:6" s="11" customFormat="1">
      <c r="A35" s="22" t="s">
        <v>19</v>
      </c>
      <c r="B35" s="54"/>
      <c r="C35" s="25"/>
      <c r="D35" s="54"/>
      <c r="E35" s="25"/>
      <c r="F35" s="54"/>
    </row>
    <row r="36" spans="1:6" s="11" customFormat="1">
      <c r="A36" s="24" t="s">
        <v>20</v>
      </c>
      <c r="B36" s="60"/>
      <c r="C36" s="25"/>
      <c r="D36" s="60"/>
      <c r="E36" s="25"/>
      <c r="F36" s="60"/>
    </row>
    <row r="37" spans="1:6" s="11" customFormat="1">
      <c r="A37" s="18" t="s">
        <v>21</v>
      </c>
      <c r="B37" s="54">
        <f>62518299+2397770</f>
        <v>64916069</v>
      </c>
      <c r="C37" s="25"/>
      <c r="D37" s="54">
        <f>53246120+2598167</f>
        <v>55844287</v>
      </c>
      <c r="E37" s="25"/>
      <c r="F37" s="54">
        <f>64774658+2610222</f>
        <v>67384880</v>
      </c>
    </row>
    <row r="38" spans="1:6" s="11" customFormat="1">
      <c r="A38" s="18" t="s">
        <v>22</v>
      </c>
      <c r="B38" s="60"/>
      <c r="C38" s="25"/>
      <c r="D38" s="60"/>
      <c r="E38" s="25"/>
      <c r="F38" s="60"/>
    </row>
    <row r="39" spans="1:6" s="11" customFormat="1">
      <c r="A39" s="18" t="s">
        <v>23</v>
      </c>
      <c r="B39" s="54">
        <f>7986566+28536+1290614+29188260</f>
        <v>38493976</v>
      </c>
      <c r="C39" s="25"/>
      <c r="D39" s="54">
        <f>11195120+30589+1160307+1335919-1514568</f>
        <v>12207367</v>
      </c>
      <c r="E39" s="25"/>
      <c r="F39" s="54">
        <f>4952762+31162+91958+1254292</f>
        <v>6330174</v>
      </c>
    </row>
    <row r="40" spans="1:6" s="11" customFormat="1">
      <c r="A40" s="18" t="s">
        <v>24</v>
      </c>
      <c r="B40" s="54">
        <f>57448234+17774391+6929</f>
        <v>75229554</v>
      </c>
      <c r="C40" s="25"/>
      <c r="D40" s="54">
        <f>55994129+17324493+6754</f>
        <v>73325376</v>
      </c>
      <c r="E40" s="25"/>
      <c r="F40" s="54">
        <f>55994129+17324493+6754</f>
        <v>73325376</v>
      </c>
    </row>
    <row r="41" spans="1:6" s="11" customFormat="1">
      <c r="A41" s="18" t="s">
        <v>25</v>
      </c>
      <c r="B41" s="54">
        <f>54509975-9691000</f>
        <v>44818975</v>
      </c>
      <c r="C41" s="25"/>
      <c r="D41" s="54">
        <f>57859494-7281000</f>
        <v>50578494</v>
      </c>
      <c r="E41" s="25"/>
      <c r="F41" s="54">
        <f>66031582-8556000</f>
        <v>57475582</v>
      </c>
    </row>
    <row r="42" spans="1:6" s="11" customFormat="1">
      <c r="A42" s="18" t="s">
        <v>26</v>
      </c>
      <c r="B42" s="54">
        <f>195221349-28536-88051582-1290614-29188260-57448234-17774391-6929</f>
        <v>1432803</v>
      </c>
      <c r="C42" s="25"/>
      <c r="D42" s="54">
        <f>126423958-30589-48965408-1160307-1335919-55994129-17324493-6754</f>
        <v>1606359</v>
      </c>
      <c r="E42" s="25"/>
      <c r="F42" s="54">
        <f>118784918-31162-40981150-91958-1254292-55994129-17324493-6754</f>
        <v>3100980</v>
      </c>
    </row>
    <row r="43" spans="1:6" s="11" customFormat="1">
      <c r="A43" s="24" t="s">
        <v>27</v>
      </c>
      <c r="B43" s="58">
        <f>SUM(B37:B42)</f>
        <v>224891377</v>
      </c>
      <c r="C43" s="29"/>
      <c r="D43" s="58">
        <f>SUM(D37:D42)</f>
        <v>193561883</v>
      </c>
      <c r="E43" s="29"/>
      <c r="F43" s="58">
        <f>SUM(F37:F42)</f>
        <v>207616992</v>
      </c>
    </row>
    <row r="44" spans="1:6" s="11" customFormat="1">
      <c r="A44" s="30"/>
      <c r="B44" s="54"/>
      <c r="C44" s="25"/>
      <c r="D44" s="54"/>
      <c r="E44" s="25"/>
      <c r="F44" s="54"/>
    </row>
    <row r="45" spans="1:6" s="11" customFormat="1">
      <c r="A45" s="24" t="s">
        <v>28</v>
      </c>
      <c r="B45" s="54"/>
      <c r="C45" s="25"/>
      <c r="D45" s="54"/>
      <c r="E45" s="25"/>
      <c r="F45" s="54"/>
    </row>
    <row r="46" spans="1:6" s="11" customFormat="1">
      <c r="A46" s="18" t="s">
        <v>41</v>
      </c>
      <c r="B46" s="54">
        <f>36280382</f>
        <v>36280382</v>
      </c>
      <c r="C46" s="25"/>
      <c r="D46" s="54">
        <v>35362449</v>
      </c>
      <c r="E46" s="25"/>
      <c r="F46" s="54">
        <v>35362449</v>
      </c>
    </row>
    <row r="47" spans="1:6" s="11" customFormat="1">
      <c r="A47" s="18" t="s">
        <v>29</v>
      </c>
      <c r="B47" s="54">
        <f>85714-23569</f>
        <v>62145</v>
      </c>
      <c r="C47" s="25"/>
      <c r="D47" s="54">
        <f>68524-21730</f>
        <v>46794</v>
      </c>
      <c r="E47" s="25"/>
      <c r="F47" s="54">
        <f>78304+5846</f>
        <v>84150</v>
      </c>
    </row>
    <row r="48" spans="1:6" s="11" customFormat="1">
      <c r="A48" s="18" t="s">
        <v>30</v>
      </c>
      <c r="B48" s="54">
        <f>9691000+88051582</f>
        <v>97742582</v>
      </c>
      <c r="C48" s="25"/>
      <c r="D48" s="54">
        <f>7281000+48965408</f>
        <v>56246408</v>
      </c>
      <c r="E48" s="25"/>
      <c r="F48" s="54">
        <f>8556000+40981150</f>
        <v>49537150</v>
      </c>
    </row>
    <row r="49" spans="1:8" s="11" customFormat="1">
      <c r="A49" s="18" t="s">
        <v>47</v>
      </c>
      <c r="B49" s="56">
        <f>-4038685+4038685</f>
        <v>0</v>
      </c>
      <c r="C49" s="25"/>
      <c r="D49" s="56">
        <v>3703066</v>
      </c>
      <c r="E49" s="25"/>
      <c r="F49" s="56">
        <v>4502753</v>
      </c>
    </row>
    <row r="50" spans="1:8" s="11" customFormat="1">
      <c r="A50" s="18" t="s">
        <v>31</v>
      </c>
      <c r="B50" s="54">
        <f>594079+1981465</f>
        <v>2575544</v>
      </c>
      <c r="C50" s="25"/>
      <c r="D50" s="54">
        <f>259845+1965268+3625975-1</f>
        <v>5851087</v>
      </c>
      <c r="E50" s="29"/>
      <c r="F50" s="54">
        <f>289946+1959358+3625975</f>
        <v>5875279</v>
      </c>
    </row>
    <row r="51" spans="1:8" s="11" customFormat="1">
      <c r="A51" s="24" t="s">
        <v>32</v>
      </c>
      <c r="B51" s="58">
        <f>SUM(B46:B50)</f>
        <v>136660653</v>
      </c>
      <c r="C51" s="29"/>
      <c r="D51" s="58">
        <f>SUM(D46:D50)</f>
        <v>101209804</v>
      </c>
      <c r="E51" s="25"/>
      <c r="F51" s="58">
        <f>SUM(F46:F50)</f>
        <v>95361781</v>
      </c>
    </row>
    <row r="52" spans="1:8" s="11" customFormat="1">
      <c r="A52" s="18"/>
      <c r="B52" s="54"/>
      <c r="C52" s="25"/>
      <c r="D52" s="54"/>
      <c r="E52" s="25"/>
      <c r="F52" s="54"/>
    </row>
    <row r="53" spans="1:8" s="11" customFormat="1">
      <c r="A53" s="24" t="s">
        <v>33</v>
      </c>
      <c r="B53" s="54"/>
      <c r="C53" s="25"/>
      <c r="D53" s="54"/>
      <c r="E53" s="25"/>
      <c r="F53" s="54"/>
    </row>
    <row r="54" spans="1:8" s="11" customFormat="1">
      <c r="A54" s="18" t="s">
        <v>34</v>
      </c>
      <c r="B54" s="54"/>
      <c r="C54" s="25"/>
      <c r="D54" s="54"/>
      <c r="E54" s="25"/>
      <c r="F54" s="54"/>
    </row>
    <row r="55" spans="1:8" s="11" customFormat="1">
      <c r="A55" s="18" t="s">
        <v>35</v>
      </c>
      <c r="B55" s="54">
        <f>4000</f>
        <v>4000</v>
      </c>
      <c r="C55" s="25"/>
      <c r="D55" s="54">
        <f>4000</f>
        <v>4000</v>
      </c>
      <c r="E55" s="25"/>
      <c r="F55" s="54">
        <f>4000</f>
        <v>4000</v>
      </c>
    </row>
    <row r="56" spans="1:8" s="11" customFormat="1">
      <c r="A56" s="18" t="s">
        <v>36</v>
      </c>
      <c r="B56" s="54">
        <v>20000</v>
      </c>
      <c r="C56" s="25"/>
      <c r="D56" s="54">
        <v>20000</v>
      </c>
      <c r="E56" s="25"/>
      <c r="F56" s="54">
        <v>20000</v>
      </c>
    </row>
    <row r="57" spans="1:8" s="11" customFormat="1">
      <c r="A57" s="18" t="s">
        <v>37</v>
      </c>
      <c r="B57" s="57">
        <f>12729041</f>
        <v>12729041</v>
      </c>
      <c r="C57" s="25"/>
      <c r="D57" s="57">
        <v>11420477</v>
      </c>
      <c r="E57" s="25"/>
      <c r="F57" s="57">
        <v>11420477</v>
      </c>
    </row>
    <row r="58" spans="1:8" s="11" customFormat="1">
      <c r="A58" s="24" t="s">
        <v>38</v>
      </c>
      <c r="B58" s="61">
        <f>SUM(B55:B57)</f>
        <v>12753041</v>
      </c>
      <c r="C58" s="29"/>
      <c r="D58" s="61">
        <f>SUM(D55:D57)</f>
        <v>11444477</v>
      </c>
      <c r="E58" s="29"/>
      <c r="F58" s="61">
        <f>SUM(F55:F57)</f>
        <v>11444477</v>
      </c>
    </row>
    <row r="59" spans="1:8" s="11" customFormat="1" ht="18" thickBot="1">
      <c r="A59" s="31" t="s">
        <v>39</v>
      </c>
      <c r="B59" s="62">
        <f>B43+B51+B58</f>
        <v>374305071</v>
      </c>
      <c r="C59" s="32"/>
      <c r="D59" s="62">
        <f>D43+D51+D58</f>
        <v>306216164</v>
      </c>
      <c r="E59" s="33"/>
      <c r="F59" s="62">
        <f>F43+F51+F58</f>
        <v>314423250</v>
      </c>
    </row>
    <row r="60" spans="1:8" s="11" customFormat="1" ht="18" thickTop="1">
      <c r="A60" s="18"/>
      <c r="B60" s="43"/>
      <c r="C60" s="23"/>
      <c r="D60" s="34"/>
      <c r="E60" s="34"/>
      <c r="F60" s="35"/>
    </row>
    <row r="61" spans="1:8" s="11" customFormat="1" ht="15" customHeight="1">
      <c r="A61" s="15"/>
      <c r="B61" s="16"/>
      <c r="C61" s="36"/>
      <c r="D61" s="16"/>
      <c r="E61" s="36"/>
      <c r="F61" s="17"/>
    </row>
    <row r="62" spans="1:8" s="11" customFormat="1" ht="19.5" customHeight="1">
      <c r="A62" s="46" t="s">
        <v>44</v>
      </c>
      <c r="B62" s="23"/>
      <c r="C62" s="47"/>
      <c r="D62" s="48"/>
      <c r="E62" s="48"/>
      <c r="F62" s="49"/>
    </row>
    <row r="63" spans="1:8" s="11" customFormat="1">
      <c r="A63" s="45" t="s">
        <v>52</v>
      </c>
      <c r="B63" s="37"/>
      <c r="C63" s="38"/>
      <c r="D63" s="39"/>
      <c r="E63" s="37"/>
      <c r="F63" s="39"/>
    </row>
    <row r="64" spans="1:8" s="11" customFormat="1">
      <c r="A64" s="18" t="s">
        <v>43</v>
      </c>
      <c r="B64" s="23"/>
      <c r="C64" s="23"/>
      <c r="D64" s="40"/>
      <c r="E64" s="23"/>
      <c r="F64" s="40"/>
      <c r="G64" s="23"/>
      <c r="H64" s="23"/>
    </row>
    <row r="65" spans="1:6" s="11" customFormat="1">
      <c r="A65" s="15" t="s">
        <v>45</v>
      </c>
      <c r="B65" s="41"/>
      <c r="C65" s="41"/>
      <c r="D65" s="41"/>
      <c r="E65" s="41"/>
      <c r="F65" s="42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- 26 Dec. 2012</vt:lpstr>
      <vt:lpstr>'Balance Sheet - 26 Dec. 2012'!Print_Area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2012-12-20T22:19:25Z</cp:lastPrinted>
  <dcterms:created xsi:type="dcterms:W3CDTF">2009-02-04T22:27:27Z</dcterms:created>
  <dcterms:modified xsi:type="dcterms:W3CDTF">2013-01-28T20:12:26Z</dcterms:modified>
</cp:coreProperties>
</file>