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95" windowWidth="15480" windowHeight="10320"/>
  </bookViews>
  <sheets>
    <sheet name="Balance Sheet - 25 Sept.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- 25 Sept. 2013'!$A$8:$F$64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- 25 Sept. 2013'!$A$7:$F$60</definedName>
  </definedNames>
  <calcPr calcId="145621"/>
</workbook>
</file>

<file path=xl/calcChain.xml><?xml version="1.0" encoding="utf-8"?>
<calcChain xmlns="http://schemas.openxmlformats.org/spreadsheetml/2006/main">
  <c r="F30" i="1" l="1"/>
  <c r="B54" i="1"/>
  <c r="B57" i="1" s="1"/>
  <c r="B49" i="1"/>
  <c r="B47" i="1"/>
  <c r="B46" i="1"/>
  <c r="B41" i="1"/>
  <c r="B40" i="1"/>
  <c r="B39" i="1"/>
  <c r="B38" i="1"/>
  <c r="B36" i="1"/>
  <c r="B30" i="1"/>
  <c r="B25" i="1"/>
  <c r="B18" i="1"/>
  <c r="B17" i="1"/>
  <c r="B42" i="1" l="1"/>
  <c r="B20" i="1"/>
  <c r="B31" i="1"/>
  <c r="B32" i="1" s="1"/>
  <c r="B50" i="1"/>
  <c r="B58" i="1" l="1"/>
  <c r="F27" i="1"/>
  <c r="F48" i="1"/>
  <c r="F18" i="1" l="1"/>
  <c r="F24" i="1"/>
  <c r="F17" i="1"/>
  <c r="F49" i="1"/>
  <c r="F47" i="1"/>
  <c r="F46" i="1"/>
  <c r="F41" i="1"/>
  <c r="F40" i="1"/>
  <c r="F38" i="1"/>
  <c r="F36" i="1"/>
  <c r="D54" i="1" l="1"/>
  <c r="D57" i="1" s="1"/>
  <c r="D49" i="1"/>
  <c r="D48" i="1"/>
  <c r="D47" i="1"/>
  <c r="D46" i="1"/>
  <c r="D41" i="1"/>
  <c r="D40" i="1"/>
  <c r="D38" i="1"/>
  <c r="D36" i="1"/>
  <c r="D30" i="1"/>
  <c r="D27" i="1"/>
  <c r="D25" i="1"/>
  <c r="D24" i="1"/>
  <c r="D18" i="1"/>
  <c r="D17" i="1"/>
  <c r="D20" i="1" s="1"/>
  <c r="D42" i="1" l="1"/>
  <c r="D31" i="1"/>
  <c r="D32" i="1" s="1"/>
  <c r="D50" i="1"/>
  <c r="D58" i="1" s="1"/>
  <c r="E39" i="4" l="1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50" i="1" l="1"/>
  <c r="F25" i="1"/>
  <c r="F31" i="1" s="1"/>
  <c r="F54" i="1"/>
  <c r="F57" i="1" s="1"/>
  <c r="E66" i="1"/>
  <c r="F20" i="1"/>
  <c r="F42" i="1"/>
  <c r="D66" i="1"/>
  <c r="F32" i="1" l="1"/>
  <c r="F58" i="1"/>
  <c r="B66" i="1"/>
  <c r="F66" i="1" l="1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<sst xmlns="http://schemas.openxmlformats.org/spreadsheetml/2006/main" count="211" uniqueCount="94">
  <si>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</si>
  <si>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</si>
  <si>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</si>
  <si>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</si>
  <si>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</si>
  <si>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</si>
  <si>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</si>
  <si>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</si>
  <si>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</si>
  <si>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</si>
  <si>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</si>
  <si>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</si>
  <si>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</si>
  <si>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</si>
  <si>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</si>
  <si>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</si>
  <si>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</si>
  <si>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</si>
  <si>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</si>
  <si>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</si>
  <si>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</si>
  <si>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</si>
  <si>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</si>
  <si>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</si>
  <si>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</si>
  <si>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</si>
  <si>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</si>
  <si>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</si>
  <si>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</si>
  <si>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</si>
  <si>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</si>
  <si>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</si>
  <si>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</si>
  <si>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</si>
  <si>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</si>
  <si>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</si>
  <si>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</si>
  <si>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</si>
  <si>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</si>
  <si>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</si>
  <si>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</si>
  <si>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</si>
  <si>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</si>
  <si>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</si>
  <si>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</si>
  <si>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</si>
  <si>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</si>
  <si>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</si>
  <si>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</si>
  <si>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</si>
  <si>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</si>
  <si>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</si>
  <si>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</si>
  <si>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</si>
  <si>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</si>
  <si>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</si>
  <si>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</si>
  <si>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</si>
  <si>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</si>
  <si>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</si>
  <si>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</si>
  <si>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</si>
  <si>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</si>
  <si>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</si>
  <si>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</si>
  <si>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</si>
  <si>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</si>
  <si>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</si>
  <si>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</si>
  <si>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</si>
  <si>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</si>
  <si>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</si>
  <si>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</si>
  <si>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</si>
  <si>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</si>
  <si>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</si>
  <si>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</si>
  <si>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</si>
  <si>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</si>
  <si>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</si>
  <si>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</si>
  <si>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</si>
  <si>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</si>
  <si>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</si>
  <si>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</si>
  <si>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</si>
  <si>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</si>
  <si>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11 SEPTEMBER</t>
  </si>
  <si>
    <t>25 SEPTEMBER</t>
  </si>
  <si>
    <t>As At 25 SEPTEMBER 2013</t>
  </si>
  <si>
    <t>26 SEPTEMBER</t>
  </si>
  <si>
    <r>
      <t xml:space="preserve">* </t>
    </r>
    <r>
      <rPr>
        <sz val="12"/>
        <rFont val="Arial Unicode MS"/>
        <family val="2"/>
      </rPr>
      <t>The year to date loss of $15.96bn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</si>
  <si>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</si>
  <si>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09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</si>
</sst>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5" zoomScaleNormal="75" zoomScaleSheetLayoutView="75" workbookViewId="0">
      <selection activeCell="G52" sqref="G5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5" t="s">
        <v>92</v>
      </c>
      <c r="B5" s="4"/>
      <c r="C5" s="4"/>
      <c r="D5" s="4"/>
      <c r="F5" s="4"/>
    </row>
    <row r="6" spans="1:6" ht="18.75">
      <c r="A6" s="146" t="s">
        <v>93</v>
      </c>
      <c r="B6" s="4"/>
      <c r="C6" s="4"/>
      <c r="D6" s="4"/>
      <c r="F6" s="4"/>
    </row>
    <row r="7" spans="1:6">
      <c r="A7" s="8"/>
      <c r="B7" s="9"/>
      <c r="C7" s="10"/>
      <c r="D7" s="9"/>
      <c r="E7" s="10"/>
      <c r="F7" s="9"/>
    </row>
    <row r="8" spans="1:6" s="14" customFormat="1" ht="20.25">
      <c r="A8" s="11" t="s">
        <v>1</v>
      </c>
      <c r="B8" s="12"/>
      <c r="C8" s="13"/>
      <c r="D8" s="12"/>
      <c r="E8" s="13"/>
      <c r="F8" s="12"/>
    </row>
    <row r="9" spans="1:6" s="14" customFormat="1" ht="20.25">
      <c r="A9" s="15" t="s">
        <v>2</v>
      </c>
      <c r="B9" s="16"/>
      <c r="C9" s="17"/>
      <c r="D9" s="16"/>
      <c r="E9" s="17"/>
      <c r="F9" s="16"/>
    </row>
    <row r="10" spans="1:6" s="14" customFormat="1" ht="20.25">
      <c r="A10" s="15" t="s">
        <v>89</v>
      </c>
      <c r="B10" s="16"/>
      <c r="C10" s="17"/>
      <c r="D10" s="16"/>
      <c r="E10" s="17"/>
      <c r="F10" s="16"/>
    </row>
    <row r="11" spans="1:6" s="14" customFormat="1">
      <c r="A11" s="18" t="s">
        <v>3</v>
      </c>
      <c r="B11" s="19"/>
      <c r="C11" s="19"/>
      <c r="D11" s="19"/>
      <c r="E11" s="19"/>
      <c r="F11" s="20"/>
    </row>
    <row r="12" spans="1:6" s="14" customFormat="1">
      <c r="A12" s="21"/>
      <c r="B12" s="66">
        <v>2012</v>
      </c>
      <c r="C12" s="22"/>
      <c r="D12" s="66">
        <v>2013</v>
      </c>
      <c r="E12" s="23"/>
      <c r="F12" s="66">
        <v>2013</v>
      </c>
    </row>
    <row r="13" spans="1:6" s="14" customFormat="1">
      <c r="A13" s="21"/>
      <c r="B13" s="67" t="s">
        <v>90</v>
      </c>
      <c r="C13" s="24"/>
      <c r="D13" s="67" t="s">
        <v>87</v>
      </c>
      <c r="E13" s="24"/>
      <c r="F13" s="67" t="s">
        <v>88</v>
      </c>
    </row>
    <row r="14" spans="1:6" s="14" customFormat="1">
      <c r="A14" s="21"/>
      <c r="B14" s="68" t="s">
        <v>5</v>
      </c>
      <c r="C14" s="24"/>
      <c r="D14" s="68" t="s">
        <v>5</v>
      </c>
      <c r="E14" s="24"/>
      <c r="F14" s="68" t="s">
        <v>5</v>
      </c>
    </row>
    <row r="15" spans="1:6" s="14" customFormat="1">
      <c r="A15" s="25" t="s">
        <v>6</v>
      </c>
      <c r="B15" s="69"/>
      <c r="C15" s="26"/>
      <c r="D15" s="69"/>
      <c r="E15" s="26"/>
      <c r="F15" s="69"/>
    </row>
    <row r="16" spans="1:6" s="14" customFormat="1">
      <c r="A16" s="27" t="s">
        <v>7</v>
      </c>
      <c r="B16" s="69"/>
      <c r="C16" s="26"/>
      <c r="D16" s="69"/>
      <c r="E16" s="26"/>
      <c r="F16" s="69"/>
    </row>
    <row r="17" spans="1:6" s="14" customFormat="1">
      <c r="A17" s="21" t="s">
        <v>8</v>
      </c>
      <c r="B17" s="70">
        <f>34622600-20584</f>
        <v>34602016</v>
      </c>
      <c r="C17" s="28"/>
      <c r="D17" s="70">
        <f>39954040-22142</f>
        <v>39931898</v>
      </c>
      <c r="E17" s="28"/>
      <c r="F17" s="70">
        <f>39717014-21468</f>
        <v>39695546</v>
      </c>
    </row>
    <row r="18" spans="1:6" s="14" customFormat="1">
      <c r="A18" s="21" t="s">
        <v>9</v>
      </c>
      <c r="B18" s="70">
        <f>61730+35498294+115354794+14093245+2009-34622600+20584</f>
        <v>130408056</v>
      </c>
      <c r="C18" s="28"/>
      <c r="D18" s="70">
        <f>120260+26611751+104036451+16014161+751-39954040+22142</f>
        <v>106851476</v>
      </c>
      <c r="E18" s="28"/>
      <c r="F18" s="70">
        <f>119845+17709164+109960152+16153164+7-39717014+21468</f>
        <v>104246786</v>
      </c>
    </row>
    <row r="19" spans="1:6" s="14" customFormat="1">
      <c r="A19" s="21" t="s">
        <v>42</v>
      </c>
      <c r="B19" s="70">
        <v>27155919</v>
      </c>
      <c r="C19" s="28"/>
      <c r="D19" s="70">
        <v>29978476</v>
      </c>
      <c r="E19" s="28"/>
      <c r="F19" s="70">
        <v>30503579</v>
      </c>
    </row>
    <row r="20" spans="1:6" s="14" customFormat="1">
      <c r="A20" s="27" t="s">
        <v>10</v>
      </c>
      <c r="B20" s="71">
        <f>+B17+B18+B19</f>
        <v>192165991</v>
      </c>
      <c r="C20" s="29"/>
      <c r="D20" s="71">
        <f>+D17+D18+D19</f>
        <v>176761850</v>
      </c>
      <c r="E20" s="29"/>
      <c r="F20" s="71">
        <f>+F17+F18+F19</f>
        <v>174445911</v>
      </c>
    </row>
    <row r="21" spans="1:6" s="14" customFormat="1">
      <c r="A21" s="21"/>
      <c r="B21" s="70"/>
      <c r="C21" s="28"/>
      <c r="D21" s="70"/>
      <c r="E21" s="28"/>
      <c r="F21" s="70"/>
    </row>
    <row r="22" spans="1:6" s="14" customFormat="1">
      <c r="A22" s="27" t="s">
        <v>11</v>
      </c>
      <c r="B22" s="70"/>
      <c r="C22" s="28"/>
      <c r="D22" s="70"/>
      <c r="E22" s="28"/>
      <c r="F22" s="70"/>
    </row>
    <row r="23" spans="1:6" s="14" customFormat="1">
      <c r="A23" s="21" t="s">
        <v>12</v>
      </c>
      <c r="B23" s="70" t="s">
        <v>13</v>
      </c>
      <c r="C23" s="28"/>
      <c r="D23" s="70" t="s">
        <v>13</v>
      </c>
      <c r="E23" s="28"/>
      <c r="F23" s="70" t="s">
        <v>13</v>
      </c>
    </row>
    <row r="24" spans="1:6" s="14" customFormat="1">
      <c r="A24" s="21" t="s">
        <v>44</v>
      </c>
      <c r="B24" s="70">
        <v>91833652</v>
      </c>
      <c r="C24" s="28"/>
      <c r="D24" s="70">
        <f>100360499+4571</f>
        <v>100365070</v>
      </c>
      <c r="E24" s="28"/>
      <c r="F24" s="70">
        <f>4586+100351175</f>
        <v>100355761</v>
      </c>
    </row>
    <row r="25" spans="1:6" s="14" customFormat="1" hidden="1">
      <c r="A25" s="21" t="s">
        <v>14</v>
      </c>
      <c r="B25" s="70">
        <f>0</f>
        <v>0</v>
      </c>
      <c r="C25" s="28"/>
      <c r="D25" s="70">
        <f>0</f>
        <v>0</v>
      </c>
      <c r="E25" s="28"/>
      <c r="F25" s="70">
        <f>0</f>
        <v>0</v>
      </c>
    </row>
    <row r="26" spans="1:6" s="14" customFormat="1" hidden="1">
      <c r="A26" s="21" t="s">
        <v>15</v>
      </c>
      <c r="B26" s="70">
        <v>0</v>
      </c>
      <c r="C26" s="28"/>
      <c r="D26" s="70">
        <v>0</v>
      </c>
      <c r="E26" s="28"/>
      <c r="F26" s="70">
        <v>0</v>
      </c>
    </row>
    <row r="27" spans="1:6" s="14" customFormat="1">
      <c r="A27" s="21" t="s">
        <v>86</v>
      </c>
      <c r="B27" s="72">
        <v>13369335</v>
      </c>
      <c r="C27" s="47"/>
      <c r="D27" s="72">
        <f>9739470+15194141</f>
        <v>24933611</v>
      </c>
      <c r="E27" s="28"/>
      <c r="F27" s="72">
        <f>9739470+15959302</f>
        <v>25698772</v>
      </c>
    </row>
    <row r="28" spans="1:6" s="14" customFormat="1" ht="17.25" customHeight="1">
      <c r="A28" s="21" t="s">
        <v>16</v>
      </c>
      <c r="B28" s="70">
        <v>0</v>
      </c>
      <c r="C28" s="30"/>
      <c r="D28" s="70">
        <v>0</v>
      </c>
      <c r="E28" s="31"/>
      <c r="F28" s="70">
        <v>3500000</v>
      </c>
    </row>
    <row r="29" spans="1:6" s="14" customFormat="1" hidden="1">
      <c r="A29" s="21" t="s">
        <v>17</v>
      </c>
      <c r="B29" s="70">
        <v>0</v>
      </c>
      <c r="C29" s="28"/>
      <c r="D29" s="70">
        <v>0</v>
      </c>
      <c r="E29" s="28"/>
      <c r="F29" s="70">
        <v>0</v>
      </c>
    </row>
    <row r="30" spans="1:6" s="14" customFormat="1">
      <c r="A30" s="21" t="s">
        <v>18</v>
      </c>
      <c r="B30" s="73">
        <f>121653+4315897+3314488+1504+3014268+12378627-29</f>
        <v>23146408</v>
      </c>
      <c r="C30" s="28"/>
      <c r="D30" s="73">
        <f>106244+4206706+3240486-102258+1113+3535573+14295657</f>
        <v>25283521</v>
      </c>
      <c r="E30" s="28"/>
      <c r="F30" s="73">
        <f>123041+4206706+3250003-45224+5038+3825743+17835851-3500000</f>
        <v>25701158</v>
      </c>
    </row>
    <row r="31" spans="1:6" s="14" customFormat="1">
      <c r="A31" s="27" t="s">
        <v>19</v>
      </c>
      <c r="B31" s="74">
        <f>SUM(B24:B30)</f>
        <v>128349395</v>
      </c>
      <c r="C31" s="32"/>
      <c r="D31" s="74">
        <f>SUM(D24:D30)</f>
        <v>150582202</v>
      </c>
      <c r="E31" s="32"/>
      <c r="F31" s="74">
        <f>SUM(F24:F30)</f>
        <v>155255691</v>
      </c>
    </row>
    <row r="32" spans="1:6" s="14" customFormat="1" ht="18" thickBot="1">
      <c r="A32" s="25" t="s">
        <v>20</v>
      </c>
      <c r="B32" s="75">
        <f>+B31+B20</f>
        <v>320515386</v>
      </c>
      <c r="C32" s="32"/>
      <c r="D32" s="75">
        <f>+D31+D20</f>
        <v>327344052</v>
      </c>
      <c r="E32" s="32"/>
      <c r="F32" s="75">
        <f>+F31+F20</f>
        <v>329701602</v>
      </c>
    </row>
    <row r="33" spans="1:6" s="14" customFormat="1" ht="18" thickTop="1">
      <c r="A33" s="21"/>
      <c r="B33" s="70"/>
      <c r="C33" s="28"/>
      <c r="D33" s="70"/>
      <c r="E33" s="28"/>
      <c r="F33" s="70"/>
    </row>
    <row r="34" spans="1:6" s="14" customFormat="1">
      <c r="A34" s="25" t="s">
        <v>21</v>
      </c>
      <c r="B34" s="70"/>
      <c r="C34" s="28"/>
      <c r="D34" s="70"/>
      <c r="E34" s="28"/>
      <c r="F34" s="70"/>
    </row>
    <row r="35" spans="1:6" s="14" customFormat="1">
      <c r="A35" s="27" t="s">
        <v>22</v>
      </c>
      <c r="B35" s="76"/>
      <c r="C35" s="28"/>
      <c r="D35" s="76"/>
      <c r="E35" s="28"/>
      <c r="F35" s="76"/>
    </row>
    <row r="36" spans="1:6" s="14" customFormat="1">
      <c r="A36" s="21" t="s">
        <v>23</v>
      </c>
      <c r="B36" s="70">
        <f>51310170+2554498</f>
        <v>53864668</v>
      </c>
      <c r="C36" s="28"/>
      <c r="D36" s="70">
        <f>55637232+2749100</f>
        <v>58386332</v>
      </c>
      <c r="E36" s="28"/>
      <c r="F36" s="70">
        <f>55273755+2754398</f>
        <v>58028153</v>
      </c>
    </row>
    <row r="37" spans="1:6" s="14" customFormat="1">
      <c r="A37" s="21" t="s">
        <v>24</v>
      </c>
      <c r="B37" s="76"/>
      <c r="C37" s="28"/>
      <c r="D37" s="76"/>
      <c r="E37" s="28"/>
      <c r="F37" s="76"/>
    </row>
    <row r="38" spans="1:6" s="14" customFormat="1">
      <c r="A38" s="21" t="s">
        <v>25</v>
      </c>
      <c r="B38" s="70">
        <f>13678867+29340+967934+2022321</f>
        <v>16698462</v>
      </c>
      <c r="C38" s="28"/>
      <c r="D38" s="70">
        <f>865745+1466866+12453212+34566</f>
        <v>14820389</v>
      </c>
      <c r="E38" s="28"/>
      <c r="F38" s="70">
        <f>958623+12544848+35349+1478310</f>
        <v>15017130</v>
      </c>
    </row>
    <row r="39" spans="1:6" s="14" customFormat="1">
      <c r="A39" s="21" t="s">
        <v>26</v>
      </c>
      <c r="B39" s="70">
        <f>55994129+17324493+6754</f>
        <v>73325376</v>
      </c>
      <c r="C39" s="28"/>
      <c r="D39" s="70">
        <v>77384534</v>
      </c>
      <c r="E39" s="28"/>
      <c r="F39" s="70">
        <v>76194339</v>
      </c>
    </row>
    <row r="40" spans="1:6" s="14" customFormat="1">
      <c r="A40" s="21" t="s">
        <v>27</v>
      </c>
      <c r="B40" s="70">
        <f>65242287-16367000</f>
        <v>48875287</v>
      </c>
      <c r="C40" s="28"/>
      <c r="D40" s="70">
        <f>66334353-4556000</f>
        <v>61778353</v>
      </c>
      <c r="E40" s="28"/>
      <c r="F40" s="70">
        <f>68456192-6720000</f>
        <v>61736192</v>
      </c>
    </row>
    <row r="41" spans="1:6" s="14" customFormat="1">
      <c r="A41" s="21" t="s">
        <v>28</v>
      </c>
      <c r="B41" s="70">
        <f>134255230-29340-55771548-967934-2022321-55994129-17324493-6754</f>
        <v>2138711</v>
      </c>
      <c r="C41" s="28"/>
      <c r="D41" s="70">
        <f>48183978-34566-26818580-16128404-1466866-865745</f>
        <v>2869817</v>
      </c>
      <c r="E41" s="28"/>
      <c r="F41" s="70">
        <f>48128082-35349-26106186-16669007-1478310-958623</f>
        <v>2880607</v>
      </c>
    </row>
    <row r="42" spans="1:6" s="14" customFormat="1">
      <c r="A42" s="27" t="s">
        <v>29</v>
      </c>
      <c r="B42" s="74">
        <f>SUM(B36:B41)</f>
        <v>194902504</v>
      </c>
      <c r="C42" s="32"/>
      <c r="D42" s="74">
        <f>SUM(D36:D41)</f>
        <v>215239425</v>
      </c>
      <c r="E42" s="32"/>
      <c r="F42" s="74">
        <f>SUM(F36:F41)</f>
        <v>213856421</v>
      </c>
    </row>
    <row r="43" spans="1:6" s="14" customFormat="1">
      <c r="A43" s="33"/>
      <c r="B43" s="70"/>
      <c r="C43" s="28"/>
      <c r="D43" s="70"/>
      <c r="E43" s="28"/>
      <c r="F43" s="70"/>
    </row>
    <row r="44" spans="1:6" s="14" customFormat="1">
      <c r="A44" s="27" t="s">
        <v>30</v>
      </c>
      <c r="B44" s="70"/>
      <c r="C44" s="28"/>
      <c r="D44" s="70"/>
      <c r="E44" s="28"/>
      <c r="F44" s="70"/>
    </row>
    <row r="45" spans="1:6" s="14" customFormat="1">
      <c r="A45" s="21" t="s">
        <v>43</v>
      </c>
      <c r="B45" s="70">
        <v>35362449</v>
      </c>
      <c r="C45" s="28"/>
      <c r="D45" s="70">
        <v>40431324</v>
      </c>
      <c r="E45" s="28"/>
      <c r="F45" s="70">
        <v>41139519</v>
      </c>
    </row>
    <row r="46" spans="1:6" s="14" customFormat="1">
      <c r="A46" s="21" t="s">
        <v>31</v>
      </c>
      <c r="B46" s="70">
        <f>143997+1914</f>
        <v>145911</v>
      </c>
      <c r="C46" s="28"/>
      <c r="D46" s="70">
        <f>161795-5193</f>
        <v>156602</v>
      </c>
      <c r="E46" s="28"/>
      <c r="F46" s="70">
        <f>170925-6593</f>
        <v>164332</v>
      </c>
    </row>
    <row r="47" spans="1:6" s="14" customFormat="1">
      <c r="A47" s="21" t="s">
        <v>32</v>
      </c>
      <c r="B47" s="70">
        <f>16367000+55771548</f>
        <v>72138548</v>
      </c>
      <c r="C47" s="28"/>
      <c r="D47" s="70">
        <f>4556000+26818580+16128404+11141761</f>
        <v>58644745</v>
      </c>
      <c r="E47" s="28"/>
      <c r="F47" s="70">
        <f>26106186+16669007+11220117+6720000</f>
        <v>60715310</v>
      </c>
    </row>
    <row r="48" spans="1:6" s="14" customFormat="1">
      <c r="A48" s="21" t="s">
        <v>85</v>
      </c>
      <c r="B48" s="72">
        <v>1803359</v>
      </c>
      <c r="C48" s="28"/>
      <c r="D48" s="72">
        <f>-15194141+15194141</f>
        <v>0</v>
      </c>
      <c r="E48" s="28"/>
      <c r="F48" s="72">
        <f>-15959302+15959302</f>
        <v>0</v>
      </c>
    </row>
    <row r="49" spans="1:8" s="14" customFormat="1">
      <c r="A49" s="21" t="s">
        <v>33</v>
      </c>
      <c r="B49" s="70">
        <f>279937+2038267+1802249</f>
        <v>4120453</v>
      </c>
      <c r="C49" s="28"/>
      <c r="D49" s="70">
        <f>2512885+468002+2035875</f>
        <v>5016762</v>
      </c>
      <c r="E49" s="32"/>
      <c r="F49" s="70">
        <f>3911477+549406+2035218</f>
        <v>6496101</v>
      </c>
    </row>
    <row r="50" spans="1:8" s="14" customFormat="1">
      <c r="A50" s="27" t="s">
        <v>34</v>
      </c>
      <c r="B50" s="74">
        <f>SUM(B45:B49)</f>
        <v>113570720</v>
      </c>
      <c r="C50" s="32"/>
      <c r="D50" s="74">
        <f>SUM(D45:D49)</f>
        <v>104249433</v>
      </c>
      <c r="E50" s="28"/>
      <c r="F50" s="74">
        <f>SUM(F45:F49)</f>
        <v>108515262</v>
      </c>
    </row>
    <row r="51" spans="1:8" s="14" customFormat="1">
      <c r="A51" s="21"/>
      <c r="B51" s="70"/>
      <c r="C51" s="28"/>
      <c r="D51" s="70"/>
      <c r="E51" s="28"/>
      <c r="F51" s="70"/>
    </row>
    <row r="52" spans="1:8" s="14" customFormat="1">
      <c r="A52" s="27" t="s">
        <v>35</v>
      </c>
      <c r="B52" s="70"/>
      <c r="C52" s="28"/>
      <c r="D52" s="70"/>
      <c r="E52" s="28"/>
      <c r="F52" s="70"/>
    </row>
    <row r="53" spans="1:8" s="14" customFormat="1">
      <c r="A53" s="21" t="s">
        <v>36</v>
      </c>
      <c r="B53" s="70"/>
      <c r="C53" s="28"/>
      <c r="D53" s="70"/>
      <c r="E53" s="28"/>
      <c r="F53" s="70"/>
    </row>
    <row r="54" spans="1:8" s="14" customFormat="1">
      <c r="A54" s="21" t="s">
        <v>37</v>
      </c>
      <c r="B54" s="70">
        <f>4000</f>
        <v>4000</v>
      </c>
      <c r="C54" s="28"/>
      <c r="D54" s="70">
        <f>4000</f>
        <v>4000</v>
      </c>
      <c r="E54" s="28"/>
      <c r="F54" s="70">
        <f>4000</f>
        <v>4000</v>
      </c>
    </row>
    <row r="55" spans="1:8" s="14" customFormat="1">
      <c r="A55" s="21" t="s">
        <v>38</v>
      </c>
      <c r="B55" s="70">
        <v>20000</v>
      </c>
      <c r="C55" s="28"/>
      <c r="D55" s="70">
        <v>20000</v>
      </c>
      <c r="E55" s="28"/>
      <c r="F55" s="70">
        <v>20000</v>
      </c>
    </row>
    <row r="56" spans="1:8" s="14" customFormat="1">
      <c r="A56" s="21" t="s">
        <v>39</v>
      </c>
      <c r="B56" s="73">
        <v>12018162</v>
      </c>
      <c r="C56" s="28"/>
      <c r="D56" s="73">
        <v>7831194</v>
      </c>
      <c r="E56" s="28"/>
      <c r="F56" s="73">
        <v>7305919</v>
      </c>
    </row>
    <row r="57" spans="1:8" s="14" customFormat="1">
      <c r="A57" s="27" t="s">
        <v>40</v>
      </c>
      <c r="B57" s="77">
        <f>SUM(B54:B56)</f>
        <v>12042162</v>
      </c>
      <c r="C57" s="32"/>
      <c r="D57" s="77">
        <f>SUM(D54:D56)</f>
        <v>7855194</v>
      </c>
      <c r="E57" s="32"/>
      <c r="F57" s="77">
        <f>SUM(F54:F56)</f>
        <v>7329919</v>
      </c>
    </row>
    <row r="58" spans="1:8" s="14" customFormat="1" ht="18" thickBot="1">
      <c r="A58" s="34" t="s">
        <v>41</v>
      </c>
      <c r="B58" s="78">
        <f>B42+B50+B57</f>
        <v>320515386</v>
      </c>
      <c r="C58" s="35"/>
      <c r="D58" s="78">
        <f>D42+D50+D57</f>
        <v>327344052</v>
      </c>
      <c r="E58" s="36"/>
      <c r="F58" s="78">
        <f>F42+F50+F57</f>
        <v>329701602</v>
      </c>
    </row>
    <row r="59" spans="1:8" s="14" customFormat="1" ht="18" thickTop="1">
      <c r="A59" s="21"/>
      <c r="B59" s="46"/>
      <c r="C59" s="26"/>
      <c r="D59" s="37"/>
      <c r="E59" s="37"/>
      <c r="F59" s="38"/>
    </row>
    <row r="60" spans="1:8" s="14" customFormat="1" ht="15" customHeight="1">
      <c r="A60" s="18"/>
      <c r="B60" s="19"/>
      <c r="C60" s="39"/>
      <c r="D60" s="19"/>
      <c r="E60" s="39"/>
      <c r="F60" s="20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</row>
    <row r="62" spans="1:8" s="14" customFormat="1">
      <c r="A62" s="48" t="s">
        <v>91</v>
      </c>
      <c r="B62" s="40"/>
      <c r="C62" s="41"/>
      <c r="D62" s="42"/>
      <c r="E62" s="40"/>
      <c r="F62" s="42"/>
    </row>
    <row r="63" spans="1:8" s="14" customFormat="1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>
      <c r="A64" s="18" t="s">
        <v>84</v>
      </c>
      <c r="B64" s="44"/>
      <c r="C64" s="44"/>
      <c r="D64" s="44"/>
      <c r="E64" s="44"/>
      <c r="F64" s="45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- 25 Sept. 2013</vt:lpstr>
      <vt:lpstr>DEFERRED FRAN NOTES CHRG TO RES</vt:lpstr>
      <vt:lpstr>DEFERRED FRAN NOTES CHRG TO P&amp;L</vt:lpstr>
      <vt:lpstr>P&amp;L-DEFERRED FRAN NOTES CHRG </vt:lpstr>
      <vt:lpstr>'Balance Sheet - 25 Sept.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2013-10-03T16:33:16Z</cp:lastPrinted>
  <dcterms:created xsi:type="dcterms:W3CDTF">2009-02-04T22:27:27Z</dcterms:created>
  <dcterms:modified xsi:type="dcterms:W3CDTF">2013-10-09T15:00:27Z</dcterms:modified>
</cp:coreProperties>
</file>