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995" windowWidth="15480" windowHeight="9720"/>
  </bookViews>
  <sheets>
    <sheet name="Balance Sheet - 25 March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- 25 March 2015'!$A$9:$F$65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- 25 March 2015'!$A$8:$F$61</definedName>
  </definedNames>
  <calcPr calcId="145621"/>
</workbook>
</file>

<file path=xl/calcChain.xml><?xml version="1.0" encoding="utf-8"?>
<calcChain xmlns="http://schemas.openxmlformats.org/spreadsheetml/2006/main">
  <c r="D57" i="1" l="1"/>
  <c r="D50" i="1"/>
  <c r="D47" i="1"/>
  <c r="D49" i="1"/>
  <c r="D42" i="1"/>
  <c r="D37" i="1"/>
  <c r="D31" i="1"/>
  <c r="B58" i="1"/>
  <c r="B50" i="1"/>
  <c r="B49" i="1"/>
  <c r="B48" i="1"/>
  <c r="B47" i="1"/>
  <c r="B42" i="1"/>
  <c r="B41" i="1"/>
  <c r="B39" i="1"/>
  <c r="B37" i="1"/>
  <c r="B31" i="1"/>
  <c r="B28" i="1"/>
  <c r="B26" i="1"/>
  <c r="B19" i="1"/>
  <c r="B18" i="1"/>
  <c r="B43" i="1" l="1"/>
  <c r="B51" i="1"/>
  <c r="B32" i="1"/>
  <c r="B21" i="1"/>
  <c r="B33" i="1" l="1"/>
  <c r="B59" i="1"/>
  <c r="F31" i="1" l="1"/>
  <c r="F50" i="1" l="1"/>
  <c r="F19" i="1"/>
  <c r="F18" i="1"/>
  <c r="F49" i="1"/>
  <c r="F48" i="1"/>
  <c r="F47" i="1"/>
  <c r="F42" i="1"/>
  <c r="F41" i="1"/>
  <c r="F39" i="1" l="1"/>
  <c r="F37" i="1"/>
  <c r="F21" i="1" l="1"/>
  <c r="F51" i="1" l="1"/>
  <c r="F43" i="1" l="1"/>
  <c r="D58" i="1" l="1"/>
  <c r="D51" i="1"/>
  <c r="D43" i="1"/>
  <c r="D32" i="1"/>
  <c r="D21" i="1"/>
  <c r="D59" i="1" l="1"/>
  <c r="D33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F22" i="5"/>
  <c r="B22" i="5"/>
  <c r="G21" i="5"/>
  <c r="G20" i="5"/>
  <c r="E36" i="5" l="1"/>
  <c r="B37" i="5"/>
  <c r="G22" i="5"/>
  <c r="B36" i="5"/>
  <c r="D37" i="5" l="1"/>
  <c r="D36" i="5"/>
  <c r="F37" i="5" l="1"/>
  <c r="F36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<sst xmlns="http://schemas.openxmlformats.org/spreadsheetml/2006/main" count="238" uniqueCount="101">
  <si>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</si>
  <si>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</si>
  <si>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</si>
  <si>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</si>
  <si>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</si>
  <si>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</si>
  <si>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</si>
  <si>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</si>
  <si>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</si>
  <si>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</si>
  <si>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</si>
  <si>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</si>
  <si>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</si>
  <si>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</si>
  <si>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</si>
  <si>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</si>
  <si>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</si>
  <si>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</si>
  <si>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</si>
  <si>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</si>
  <si>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</si>
  <si>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</si>
  <si>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</si>
  <si>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</si>
  <si>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</si>
  <si>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</si>
  <si>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</si>
  <si>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</si>
  <si>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</si>
  <si>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</si>
  <si>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</si>
  <si>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</si>
  <si>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</si>
  <si>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</si>
  <si>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</si>
  <si>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</si>
  <si>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</si>
  <si>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</si>
  <si>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</si>
  <si>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</si>
  <si>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</si>
  <si>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</si>
  <si>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</si>
  <si>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</si>
  <si>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</si>
  <si>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</si>
  <si>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</si>
  <si>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</si>
  <si>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</si>
  <si>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</si>
  <si>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</si>
  <si>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</si>
  <si>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</si>
  <si>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</si>
  <si>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</si>
  <si>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</si>
  <si>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</si>
  <si>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</si>
  <si>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</si>
  <si>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</si>
  <si>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</si>
  <si>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</si>
  <si>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</si>
  <si>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</si>
  <si>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</si>
  <si>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</si>
  <si>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</si>
  <si>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</si>
  <si>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</si>
  <si>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</si>
  <si>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</si>
  <si>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</si>
  <si>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</si>
  <si>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</si>
  <si>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</si>
  <si>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</si>
  <si>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</si>
  <si>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</si>
  <si>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</si>
  <si>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</si>
  <si>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</si>
  <si>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</si>
  <si>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</si>
  <si>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</si>
  <si>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</si>
  <si>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</si>
  <si>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</si>
  <si>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</si>
  <si>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</si>
  <si>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</si>
  <si>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</si>
  <si>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</si>
  <si>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</si>
  <si>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11 MARCH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</si>
  <si>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</si>
  <si>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As At 25 MARCH 2015</t>
  </si>
  <si>
    <t>25 MARCH</t>
  </si>
  <si>
    <t>26 MARCH</t>
  </si>
  <si>
    <r>
      <t xml:space="preserve">* </t>
    </r>
    <r>
      <rPr>
        <sz val="12"/>
        <rFont val="Arial Unicode MS"/>
        <family val="2"/>
      </rPr>
      <t>The year to date profit of $0.34bn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</si>
  <si>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</si>
  <si>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15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</si>
</sst>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1211680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95" zoomScaleNormal="95" zoomScaleSheetLayoutView="75" workbookViewId="0">
      <selection activeCell="A68" sqref="A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9" customHeight="1">
      <c r="A5" s="3"/>
      <c r="B5" s="4"/>
      <c r="C5" s="4"/>
      <c r="D5" s="4"/>
      <c r="F5" s="4"/>
    </row>
    <row r="6" spans="1:6" ht="18.75">
      <c r="A6" s="177" t="s">
        <v>99</v>
      </c>
      <c r="B6" s="4"/>
      <c r="C6" s="4"/>
      <c r="D6" s="4"/>
      <c r="F6" s="4"/>
    </row>
    <row r="7" spans="1:6" ht="18.75">
      <c r="A7" s="178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95</v>
      </c>
      <c r="B11" s="147"/>
      <c r="C11" s="148"/>
      <c r="D11" s="147"/>
      <c r="E11" s="148"/>
      <c r="F11" s="147"/>
    </row>
    <row r="12" spans="1:6" s="14" customFormat="1" ht="17.25">
      <c r="A12" s="156" t="s">
        <v>3</v>
      </c>
      <c r="B12" s="157"/>
      <c r="C12" s="157"/>
      <c r="D12" s="157"/>
      <c r="E12" s="157"/>
      <c r="F12" s="168"/>
    </row>
    <row r="13" spans="1:6" s="14" customFormat="1" ht="17.25">
      <c r="A13" s="21"/>
      <c r="B13" s="169">
        <v>2014</v>
      </c>
      <c r="C13" s="170"/>
      <c r="D13" s="169">
        <v>2015</v>
      </c>
      <c r="E13" s="171"/>
      <c r="F13" s="169">
        <v>2015</v>
      </c>
    </row>
    <row r="14" spans="1:6" s="14" customFormat="1" ht="17.25">
      <c r="A14" s="21"/>
      <c r="B14" s="172" t="s">
        <v>97</v>
      </c>
      <c r="C14" s="173"/>
      <c r="D14" s="172" t="s">
        <v>93</v>
      </c>
      <c r="E14" s="173"/>
      <c r="F14" s="172" t="s">
        <v>96</v>
      </c>
    </row>
    <row r="15" spans="1:6" s="14" customFormat="1" ht="17.25">
      <c r="A15" s="21"/>
      <c r="B15" s="174" t="s">
        <v>5</v>
      </c>
      <c r="C15" s="173"/>
      <c r="D15" s="174" t="s">
        <v>5</v>
      </c>
      <c r="E15" s="173"/>
      <c r="F15" s="174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8"/>
      <c r="D17" s="69"/>
      <c r="E17" s="158"/>
      <c r="F17" s="69"/>
    </row>
    <row r="18" spans="1:6" s="14" customFormat="1" ht="17.25">
      <c r="A18" s="21" t="s">
        <v>8</v>
      </c>
      <c r="B18" s="70">
        <f>39397029-22969</f>
        <v>39374060</v>
      </c>
      <c r="C18" s="159"/>
      <c r="D18" s="70">
        <v>21629924</v>
      </c>
      <c r="E18" s="159"/>
      <c r="F18" s="70">
        <f>21473312-26859</f>
        <v>21446453</v>
      </c>
    </row>
    <row r="19" spans="1:6" s="14" customFormat="1" ht="17.25">
      <c r="A19" s="21" t="s">
        <v>9</v>
      </c>
      <c r="B19" s="70">
        <f>122795+47343344+112409572-39397029+22969+17323864+267</f>
        <v>137825782</v>
      </c>
      <c r="C19" s="159"/>
      <c r="D19" s="70">
        <v>225111774</v>
      </c>
      <c r="E19" s="159"/>
      <c r="F19" s="70">
        <f>93744+100343782+110390171+55129094+133-21473311+26859</f>
        <v>244510472</v>
      </c>
    </row>
    <row r="20" spans="1:6" s="14" customFormat="1" ht="17.25">
      <c r="A20" s="21" t="s">
        <v>42</v>
      </c>
      <c r="B20" s="70">
        <v>32181271</v>
      </c>
      <c r="C20" s="159"/>
      <c r="D20" s="70">
        <v>29256021</v>
      </c>
      <c r="E20" s="159"/>
      <c r="F20" s="70">
        <v>29518910</v>
      </c>
    </row>
    <row r="21" spans="1:6" s="14" customFormat="1" ht="17.25">
      <c r="A21" s="27" t="s">
        <v>10</v>
      </c>
      <c r="B21" s="71">
        <f>+B18+B19+B20</f>
        <v>209381113</v>
      </c>
      <c r="C21" s="160"/>
      <c r="D21" s="71">
        <f>+D18+D19+D20</f>
        <v>275997719</v>
      </c>
      <c r="E21" s="160"/>
      <c r="F21" s="71">
        <f>+F18+F19+F20</f>
        <v>295475835</v>
      </c>
    </row>
    <row r="22" spans="1:6" s="14" customFormat="1" ht="17.25">
      <c r="A22" s="21"/>
      <c r="B22" s="70"/>
      <c r="C22" s="159"/>
      <c r="D22" s="70"/>
      <c r="E22" s="159"/>
      <c r="F22" s="70"/>
    </row>
    <row r="23" spans="1:6" s="14" customFormat="1" ht="17.25">
      <c r="A23" s="27" t="s">
        <v>11</v>
      </c>
      <c r="B23" s="70"/>
      <c r="C23" s="159"/>
      <c r="D23" s="70"/>
      <c r="E23" s="159"/>
      <c r="F23" s="70"/>
    </row>
    <row r="24" spans="1:6" s="14" customFormat="1" ht="17.25">
      <c r="A24" s="21" t="s">
        <v>12</v>
      </c>
      <c r="B24" s="70" t="s">
        <v>13</v>
      </c>
      <c r="C24" s="159"/>
      <c r="D24" s="70" t="s">
        <v>13</v>
      </c>
      <c r="E24" s="159"/>
      <c r="F24" s="70" t="s">
        <v>13</v>
      </c>
    </row>
    <row r="25" spans="1:6" s="14" customFormat="1" ht="17.25">
      <c r="A25" s="21" t="s">
        <v>44</v>
      </c>
      <c r="B25" s="70">
        <v>100261133</v>
      </c>
      <c r="C25" s="159"/>
      <c r="D25" s="70">
        <v>122924784</v>
      </c>
      <c r="E25" s="159"/>
      <c r="F25" s="70">
        <v>122887700</v>
      </c>
    </row>
    <row r="26" spans="1:6" s="14" customFormat="1" ht="17.25" hidden="1">
      <c r="A26" s="21" t="s">
        <v>14</v>
      </c>
      <c r="B26" s="70">
        <f>0</f>
        <v>0</v>
      </c>
      <c r="C26" s="159"/>
      <c r="D26" s="70">
        <v>0</v>
      </c>
      <c r="E26" s="159"/>
      <c r="F26" s="70">
        <v>0</v>
      </c>
    </row>
    <row r="27" spans="1:6" s="14" customFormat="1" ht="17.25" hidden="1">
      <c r="A27" s="21" t="s">
        <v>15</v>
      </c>
      <c r="B27" s="70">
        <v>0</v>
      </c>
      <c r="C27" s="159"/>
      <c r="D27" s="70">
        <v>0</v>
      </c>
      <c r="E27" s="159"/>
      <c r="F27" s="70">
        <v>0</v>
      </c>
    </row>
    <row r="28" spans="1:6" s="14" customFormat="1" ht="17.25">
      <c r="A28" s="21" t="s">
        <v>84</v>
      </c>
      <c r="B28" s="72">
        <f>40760191+1385170</f>
        <v>42145361</v>
      </c>
      <c r="C28" s="161"/>
      <c r="D28" s="72">
        <v>26646139</v>
      </c>
      <c r="E28" s="159"/>
      <c r="F28" s="70">
        <v>26639504</v>
      </c>
    </row>
    <row r="29" spans="1:6" s="14" customFormat="1" ht="17.25" customHeight="1">
      <c r="A29" s="21" t="s">
        <v>16</v>
      </c>
      <c r="B29" s="70">
        <v>42100345</v>
      </c>
      <c r="C29" s="162"/>
      <c r="D29" s="70">
        <v>35283553</v>
      </c>
      <c r="E29" s="163"/>
      <c r="F29" s="70">
        <v>26975355</v>
      </c>
    </row>
    <row r="30" spans="1:6" s="14" customFormat="1" ht="17.25" hidden="1">
      <c r="A30" s="21" t="s">
        <v>17</v>
      </c>
      <c r="B30" s="70">
        <v>0</v>
      </c>
      <c r="C30" s="159"/>
      <c r="D30" s="70">
        <v>0</v>
      </c>
      <c r="E30" s="159"/>
      <c r="F30" s="70">
        <v>0</v>
      </c>
    </row>
    <row r="31" spans="1:6" s="14" customFormat="1" ht="17.25">
      <c r="A31" s="21" t="s">
        <v>18</v>
      </c>
      <c r="B31" s="73">
        <f>108289+4206706+3231846+1078+3955618+57403306-42100345</f>
        <v>26806498</v>
      </c>
      <c r="C31" s="159"/>
      <c r="D31" s="73">
        <f>27262481+221107</f>
        <v>27483588</v>
      </c>
      <c r="E31" s="159"/>
      <c r="F31" s="70">
        <f>105805+5155280+3280158+-3+1133+1989439+44026186-26975355</f>
        <v>27582643</v>
      </c>
    </row>
    <row r="32" spans="1:6" s="14" customFormat="1" ht="17.25">
      <c r="A32" s="27" t="s">
        <v>19</v>
      </c>
      <c r="B32" s="74">
        <f>SUM(B25:B31)</f>
        <v>211313337</v>
      </c>
      <c r="C32" s="164"/>
      <c r="D32" s="74">
        <f>SUM(D25:D31)</f>
        <v>212338064</v>
      </c>
      <c r="E32" s="164"/>
      <c r="F32" s="74">
        <f>SUM(F25:F31)</f>
        <v>204085202</v>
      </c>
    </row>
    <row r="33" spans="1:7" s="14" customFormat="1" ht="18" thickBot="1">
      <c r="A33" s="25" t="s">
        <v>20</v>
      </c>
      <c r="B33" s="75">
        <f>+B32+B21</f>
        <v>420694450</v>
      </c>
      <c r="C33" s="164"/>
      <c r="D33" s="75">
        <f>+D32+D21</f>
        <v>488335783</v>
      </c>
      <c r="E33" s="164"/>
      <c r="F33" s="75">
        <f>+F32+F21</f>
        <v>499561037</v>
      </c>
    </row>
    <row r="34" spans="1:7" s="14" customFormat="1" ht="18" thickTop="1">
      <c r="A34" s="21"/>
      <c r="B34" s="70"/>
      <c r="C34" s="159"/>
      <c r="D34" s="70"/>
      <c r="E34" s="159"/>
      <c r="F34" s="70"/>
    </row>
    <row r="35" spans="1:7" s="14" customFormat="1" ht="17.25">
      <c r="A35" s="25" t="s">
        <v>21</v>
      </c>
      <c r="B35" s="70"/>
      <c r="C35" s="159"/>
      <c r="D35" s="70"/>
      <c r="E35" s="159"/>
      <c r="F35" s="70"/>
    </row>
    <row r="36" spans="1:7" s="14" customFormat="1" ht="17.25">
      <c r="A36" s="27" t="s">
        <v>22</v>
      </c>
      <c r="B36" s="76"/>
      <c r="C36" s="159"/>
      <c r="D36" s="76"/>
      <c r="E36" s="159"/>
      <c r="F36" s="76"/>
    </row>
    <row r="37" spans="1:7" s="14" customFormat="1" ht="17.25">
      <c r="A37" s="21" t="s">
        <v>23</v>
      </c>
      <c r="B37" s="70">
        <f>58891299+2886647</f>
        <v>61777946</v>
      </c>
      <c r="C37" s="159"/>
      <c r="D37" s="70">
        <f>67481711-90343</f>
        <v>67391368</v>
      </c>
      <c r="E37" s="159"/>
      <c r="F37" s="70">
        <f>65027593+3125157</f>
        <v>68152750</v>
      </c>
    </row>
    <row r="38" spans="1:7" s="14" customFormat="1" ht="17.25">
      <c r="A38" s="21" t="s">
        <v>24</v>
      </c>
      <c r="B38" s="76"/>
      <c r="C38" s="159"/>
      <c r="D38" s="76"/>
      <c r="E38" s="159"/>
      <c r="F38" s="76"/>
    </row>
    <row r="39" spans="1:7" s="14" customFormat="1" ht="17.25">
      <c r="A39" s="21" t="s">
        <v>25</v>
      </c>
      <c r="B39" s="70">
        <f>26619384+38426+4784798+219717</f>
        <v>31662325</v>
      </c>
      <c r="C39" s="159"/>
      <c r="D39" s="70">
        <v>72453178</v>
      </c>
      <c r="E39" s="159"/>
      <c r="F39" s="70">
        <f>28731826+60591504+37237+5402</f>
        <v>89365969</v>
      </c>
    </row>
    <row r="40" spans="1:7" s="14" customFormat="1" ht="17.25">
      <c r="A40" s="21" t="s">
        <v>26</v>
      </c>
      <c r="B40" s="70">
        <v>70574451</v>
      </c>
      <c r="C40" s="159"/>
      <c r="D40" s="70">
        <v>43417212</v>
      </c>
      <c r="E40" s="159"/>
      <c r="F40" s="70">
        <v>42062345</v>
      </c>
    </row>
    <row r="41" spans="1:7" s="14" customFormat="1" ht="17.25">
      <c r="A41" s="21" t="s">
        <v>27</v>
      </c>
      <c r="B41" s="70">
        <f>65991628-944000</f>
        <v>65047628</v>
      </c>
      <c r="C41" s="159"/>
      <c r="D41" s="70">
        <v>75229391</v>
      </c>
      <c r="E41" s="159"/>
      <c r="F41" s="70">
        <f>86529182-11902000</f>
        <v>74627182</v>
      </c>
    </row>
    <row r="42" spans="1:7" s="14" customFormat="1" ht="17.25">
      <c r="A42" s="21" t="s">
        <v>28</v>
      </c>
      <c r="B42" s="70">
        <f>46288692-38426-19699373-18737622-4784798-219717</f>
        <v>2808756</v>
      </c>
      <c r="C42" s="159"/>
      <c r="D42" s="70">
        <f>3251080-142</f>
        <v>3250938</v>
      </c>
      <c r="E42" s="159"/>
      <c r="F42" s="70">
        <f>118170976-37237-16207539-39303909-60591504-5402</f>
        <v>2025385</v>
      </c>
    </row>
    <row r="43" spans="1:7" s="14" customFormat="1" ht="17.25">
      <c r="A43" s="27" t="s">
        <v>29</v>
      </c>
      <c r="B43" s="74">
        <f>SUM(B37:B42)</f>
        <v>231871106</v>
      </c>
      <c r="C43" s="164"/>
      <c r="D43" s="74">
        <f>SUM(D37:D42)</f>
        <v>261742087</v>
      </c>
      <c r="E43" s="164"/>
      <c r="F43" s="74">
        <f>SUM(F37:F42)</f>
        <v>276233631</v>
      </c>
    </row>
    <row r="44" spans="1:7" s="14" customFormat="1" ht="17.25">
      <c r="A44" s="33"/>
      <c r="B44" s="70"/>
      <c r="C44" s="159"/>
      <c r="D44" s="70"/>
      <c r="E44" s="159"/>
      <c r="F44" s="70"/>
    </row>
    <row r="45" spans="1:7" s="14" customFormat="1" ht="17.25">
      <c r="A45" s="27" t="s">
        <v>30</v>
      </c>
      <c r="B45" s="70"/>
      <c r="C45" s="159"/>
      <c r="D45" s="70"/>
      <c r="E45" s="159"/>
      <c r="F45" s="70"/>
    </row>
    <row r="46" spans="1:7" s="14" customFormat="1" ht="17.25">
      <c r="A46" s="21" t="s">
        <v>43</v>
      </c>
      <c r="B46" s="70">
        <v>44186788</v>
      </c>
      <c r="C46" s="159"/>
      <c r="D46" s="70">
        <v>41461568</v>
      </c>
      <c r="E46" s="159"/>
      <c r="F46" s="70">
        <v>41834135</v>
      </c>
    </row>
    <row r="47" spans="1:7" s="14" customFormat="1" ht="17.25">
      <c r="A47" s="21" t="s">
        <v>31</v>
      </c>
      <c r="B47" s="70">
        <f>121495+1808</f>
        <v>123303</v>
      </c>
      <c r="C47" s="159"/>
      <c r="D47" s="70">
        <f>484072+49220</f>
        <v>533292</v>
      </c>
      <c r="E47" s="159"/>
      <c r="F47" s="70">
        <f>400468+3394</f>
        <v>403862</v>
      </c>
    </row>
    <row r="48" spans="1:7" s="14" customFormat="1" ht="17.25">
      <c r="A48" s="21" t="s">
        <v>32</v>
      </c>
      <c r="B48" s="70">
        <f>85101773+944000+19699373+18737622</f>
        <v>124482768</v>
      </c>
      <c r="C48" s="159"/>
      <c r="D48" s="70">
        <v>173463023</v>
      </c>
      <c r="E48" s="159"/>
      <c r="F48" s="70">
        <f>11902000+16207539+39303909+6620416+95780500</f>
        <v>169814364</v>
      </c>
      <c r="G48" s="153"/>
    </row>
    <row r="49" spans="1:7" s="14" customFormat="1" ht="17.25">
      <c r="A49" s="21" t="s">
        <v>86</v>
      </c>
      <c r="B49" s="72">
        <f>-1385170+1385170</f>
        <v>0</v>
      </c>
      <c r="C49" s="159"/>
      <c r="D49" s="72">
        <f>697371+6634</f>
        <v>704005</v>
      </c>
      <c r="E49" s="159"/>
      <c r="F49" s="70">
        <f>3786972-3450331</f>
        <v>336641</v>
      </c>
      <c r="G49" s="153"/>
    </row>
    <row r="50" spans="1:7" s="14" customFormat="1" ht="17.25">
      <c r="A50" s="21" t="s">
        <v>33</v>
      </c>
      <c r="B50" s="70">
        <f>9178550+1067433+2037222</f>
        <v>12283205</v>
      </c>
      <c r="C50" s="159"/>
      <c r="D50" s="70">
        <f>1070057+120995</f>
        <v>1191052</v>
      </c>
      <c r="E50" s="164"/>
      <c r="F50" s="70">
        <f>-2649173+2065648+2418578</f>
        <v>1835053</v>
      </c>
      <c r="G50" s="153"/>
    </row>
    <row r="51" spans="1:7" s="14" customFormat="1" ht="17.25">
      <c r="A51" s="27" t="s">
        <v>34</v>
      </c>
      <c r="B51" s="74">
        <f>SUM(B46:B50)</f>
        <v>181076064</v>
      </c>
      <c r="C51" s="164"/>
      <c r="D51" s="74">
        <f>SUM(D46:D50)</f>
        <v>217352940</v>
      </c>
      <c r="E51" s="159"/>
      <c r="F51" s="74">
        <f>SUM(F46:F50)</f>
        <v>214224055</v>
      </c>
      <c r="G51" s="153"/>
    </row>
    <row r="52" spans="1:7" s="14" customFormat="1" ht="17.25">
      <c r="A52" s="21"/>
      <c r="B52" s="70"/>
      <c r="C52" s="159"/>
      <c r="D52" s="70"/>
      <c r="E52" s="159"/>
      <c r="F52" s="70"/>
      <c r="G52" s="153"/>
    </row>
    <row r="53" spans="1:7" s="14" customFormat="1" ht="17.25">
      <c r="A53" s="27" t="s">
        <v>35</v>
      </c>
      <c r="B53" s="70"/>
      <c r="C53" s="159"/>
      <c r="D53" s="70"/>
      <c r="E53" s="159"/>
      <c r="F53" s="70"/>
      <c r="G53" s="153"/>
    </row>
    <row r="54" spans="1:7" s="14" customFormat="1" ht="17.25">
      <c r="A54" s="21" t="s">
        <v>36</v>
      </c>
      <c r="B54" s="70"/>
      <c r="C54" s="159"/>
      <c r="D54" s="70"/>
      <c r="E54" s="159"/>
      <c r="F54" s="70"/>
      <c r="G54" s="153"/>
    </row>
    <row r="55" spans="1:7" s="14" customFormat="1" ht="17.25">
      <c r="A55" s="21" t="s">
        <v>37</v>
      </c>
      <c r="B55" s="70">
        <v>4000</v>
      </c>
      <c r="C55" s="159"/>
      <c r="D55" s="70">
        <v>4000</v>
      </c>
      <c r="E55" s="159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9"/>
      <c r="D56" s="70">
        <v>20000</v>
      </c>
      <c r="E56" s="159"/>
      <c r="F56" s="70">
        <v>20000</v>
      </c>
      <c r="G56" s="153"/>
    </row>
    <row r="57" spans="1:7" s="14" customFormat="1" ht="17.25">
      <c r="A57" s="21" t="s">
        <v>39</v>
      </c>
      <c r="B57" s="73">
        <v>7723280</v>
      </c>
      <c r="C57" s="159"/>
      <c r="D57" s="73">
        <f>9082013+134743</f>
        <v>9216756</v>
      </c>
      <c r="E57" s="159"/>
      <c r="F57" s="70">
        <v>9079351</v>
      </c>
      <c r="G57" s="153"/>
    </row>
    <row r="58" spans="1:7" s="14" customFormat="1" ht="17.25">
      <c r="A58" s="27" t="s">
        <v>40</v>
      </c>
      <c r="B58" s="77">
        <f>SUM(B55:B57)</f>
        <v>7747280</v>
      </c>
      <c r="C58" s="164"/>
      <c r="D58" s="77">
        <f>SUM(D55:D57)</f>
        <v>9240756</v>
      </c>
      <c r="E58" s="164"/>
      <c r="F58" s="165">
        <f>SUM(F55:F57)</f>
        <v>9103351</v>
      </c>
    </row>
    <row r="59" spans="1:7" s="14" customFormat="1" ht="18" thickBot="1">
      <c r="A59" s="34" t="s">
        <v>41</v>
      </c>
      <c r="B59" s="78">
        <f>B43+B51+B58</f>
        <v>420694450</v>
      </c>
      <c r="C59" s="166"/>
      <c r="D59" s="78">
        <f>D43+D51+D58</f>
        <v>488335783</v>
      </c>
      <c r="E59" s="167"/>
      <c r="F59" s="78">
        <f>F43+F51+F58</f>
        <v>499561037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98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94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5" t="s">
        <v>57</v>
      </c>
      <c r="B2" s="175"/>
      <c r="C2" s="175"/>
      <c r="D2" s="175"/>
      <c r="E2" s="17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- 25 March 2015</vt:lpstr>
      <vt:lpstr>DEFERRED FRAN NOTES CHRG TO RES</vt:lpstr>
      <vt:lpstr>DEFERRED FRAN NOTES CHRG TO P&amp;L</vt:lpstr>
      <vt:lpstr>P&amp;L-DEFERRED FRAN NOTES CHRG </vt:lpstr>
      <vt:lpstr>Sheet1</vt:lpstr>
      <vt:lpstr>'Balance Sheet - 25 March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2015-03-19T16:22:24Z</cp:lastPrinted>
  <dcterms:created xsi:type="dcterms:W3CDTF">2009-02-04T22:27:27Z</dcterms:created>
  <dcterms:modified xsi:type="dcterms:W3CDTF">2015-04-15T12:49:22Z</dcterms:modified>
</cp:coreProperties>
</file>