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35" windowWidth="15480" windowHeight="11280"/>
  </bookViews>
  <sheets>
    <sheet name="Balance Sheet - 25 April 2012" sheetId="1" r:id="rId1"/>
  </sheets>
  <definedNames>
    <definedName name="_xlnm.Print_Area" localSheetId="0">'Balance Sheet - 25 April 2012'!$A$10:$F$66</definedName>
    <definedName name="_xlnm.Print_Area">'Balance Sheet - 25 April 2012'!$A$9:$F$62</definedName>
  </definedNames>
  <calcPr calcId="145621"/>
</workbook>
</file>

<file path=xl/calcChain.xml><?xml version="1.0" encoding="utf-8"?>
<calcChain xmlns="http://schemas.openxmlformats.org/spreadsheetml/2006/main">
  <c r="B56" i="1" l="1"/>
  <c r="B59" i="1" s="1"/>
  <c r="B51" i="1"/>
  <c r="B50" i="1"/>
  <c r="B49" i="1"/>
  <c r="B48" i="1"/>
  <c r="B43" i="1"/>
  <c r="B42" i="1"/>
  <c r="B41" i="1"/>
  <c r="B40" i="1"/>
  <c r="B38" i="1"/>
  <c r="B32" i="1"/>
  <c r="B29" i="1"/>
  <c r="B27" i="1"/>
  <c r="B26" i="1"/>
  <c r="B20" i="1"/>
  <c r="B19" i="1"/>
  <c r="F51" i="1"/>
  <c r="F32" i="1"/>
  <c r="F49" i="1"/>
  <c r="F48" i="1"/>
  <c r="F43" i="1"/>
  <c r="F42" i="1"/>
  <c r="F40" i="1"/>
  <c r="F38" i="1"/>
  <c r="F26" i="1"/>
  <c r="F20" i="1"/>
  <c r="F19" i="1"/>
  <c r="D56" i="1"/>
  <c r="D59" i="1" s="1"/>
  <c r="D51" i="1"/>
  <c r="D49" i="1"/>
  <c r="D48" i="1"/>
  <c r="D47" i="1"/>
  <c r="D43" i="1"/>
  <c r="D42" i="1"/>
  <c r="D41" i="1"/>
  <c r="D40" i="1"/>
  <c r="D38" i="1"/>
  <c r="D32" i="1"/>
  <c r="D27" i="1"/>
  <c r="D26" i="1"/>
  <c r="D20" i="1"/>
  <c r="D19" i="1"/>
  <c r="D33" i="1" l="1"/>
  <c r="B22" i="1"/>
  <c r="D22" i="1"/>
  <c r="D34" i="1" s="1"/>
  <c r="B33" i="1"/>
  <c r="B34" i="1" s="1"/>
  <c r="B52" i="1"/>
  <c r="D52" i="1"/>
  <c r="D44" i="1"/>
  <c r="D60" i="1" s="1"/>
  <c r="B44" i="1"/>
  <c r="B60" i="1" s="1"/>
  <c r="F41" i="1"/>
  <c r="F47" i="1" l="1"/>
  <c r="F52" i="1" l="1"/>
  <c r="F27" i="1"/>
  <c r="F33" i="1" s="1"/>
  <c r="F56" i="1"/>
  <c r="F59" i="1" s="1"/>
  <c r="E68" i="1"/>
  <c r="F22" i="1"/>
  <c r="F44" i="1"/>
  <c r="D68" i="1"/>
  <c r="F34" i="1" l="1"/>
  <c r="F60" i="1"/>
  <c r="B68" i="1"/>
  <c r="F68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<sst xmlns="http://schemas.openxmlformats.org/spreadsheetml/2006/main" count="59" uniqueCount="55">
  <si>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</si>
  <si>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</si>
  <si>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</si>
  <si>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</si>
  <si>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</si>
  <si>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</si>
  <si>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</si>
  <si>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</si>
  <si>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</si>
  <si>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</si>
  <si>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</si>
  <si>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</si>
  <si>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</si>
  <si>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</si>
  <si>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</si>
  <si>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</si>
  <si>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</si>
  <si>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</si>
  <si>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</si>
  <si>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</si>
  <si>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</si>
  <si>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</si>
  <si>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</si>
  <si>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</si>
  <si>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</si>
  <si>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</si>
  <si>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</si>
  <si>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</si>
  <si>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</si>
  <si>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</si>
  <si>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</si>
  <si>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</si>
  <si>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</si>
  <si>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</si>
  <si>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</si>
  <si>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</si>
  <si>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</si>
  <si>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</si>
  <si>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</si>
  <si>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</si>
  <si>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</si>
  <si>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</si>
  <si>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</si>
  <si>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</si>
  <si>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</si>
  <si>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</si>
  <si>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</si>
  <si>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</si>
  <si>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11 APRIL</t>
  </si>
  <si>
    <t>As At 25 APRIL 2012</t>
  </si>
  <si>
    <t>25 APRIL</t>
  </si>
  <si>
    <r>
      <t xml:space="preserve">* </t>
    </r>
    <r>
      <rPr>
        <sz val="12"/>
        <rFont val="Arial Unicode MS"/>
        <family val="2"/>
      </rPr>
      <t>The year to date profit of $894.36mn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</si>
  <si>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27 APRIL</t>
  </si>
  <si>
    <t>News Release</t>
  </si>
  <si>
    <t>09 May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</si>
</sst>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showOutlineSymbols="0" zoomScale="75" zoomScaleNormal="75" zoomScaleSheetLayoutView="75" workbookViewId="0">
      <selection activeCell="A70" sqref="A7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63" t="s">
        <v>53</v>
      </c>
      <c r="B5" s="4"/>
      <c r="C5" s="4"/>
      <c r="D5" s="4"/>
      <c r="F5" s="4"/>
    </row>
    <row r="6" spans="1:6" ht="18.75">
      <c r="A6" s="64" t="s">
        <v>54</v>
      </c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5"/>
      <c r="B9" s="6"/>
      <c r="C9" s="7"/>
      <c r="D9" s="6"/>
      <c r="E9" s="7"/>
      <c r="F9" s="6"/>
    </row>
    <row r="10" spans="1:6" s="11" customFormat="1" ht="20.25">
      <c r="A10" s="8" t="s">
        <v>0</v>
      </c>
      <c r="B10" s="9"/>
      <c r="C10" s="10"/>
      <c r="D10" s="9"/>
      <c r="E10" s="10"/>
      <c r="F10" s="9"/>
    </row>
    <row r="11" spans="1:6" s="11" customFormat="1" ht="20.25">
      <c r="A11" s="12" t="s">
        <v>1</v>
      </c>
      <c r="B11" s="13"/>
      <c r="C11" s="14"/>
      <c r="D11" s="13"/>
      <c r="E11" s="14"/>
      <c r="F11" s="13"/>
    </row>
    <row r="12" spans="1:6" s="11" customFormat="1" ht="20.25">
      <c r="A12" s="12" t="s">
        <v>49</v>
      </c>
      <c r="B12" s="13"/>
      <c r="C12" s="14"/>
      <c r="D12" s="13"/>
      <c r="E12" s="14"/>
      <c r="F12" s="13"/>
    </row>
    <row r="13" spans="1:6" s="11" customFormat="1">
      <c r="A13" s="15" t="s">
        <v>2</v>
      </c>
      <c r="B13" s="16"/>
      <c r="C13" s="16"/>
      <c r="D13" s="16"/>
      <c r="E13" s="16"/>
      <c r="F13" s="17"/>
    </row>
    <row r="14" spans="1:6" s="11" customFormat="1">
      <c r="A14" s="18"/>
      <c r="B14" s="50">
        <v>2011</v>
      </c>
      <c r="C14" s="19"/>
      <c r="D14" s="50">
        <v>2012</v>
      </c>
      <c r="E14" s="20"/>
      <c r="F14" s="50">
        <v>2012</v>
      </c>
    </row>
    <row r="15" spans="1:6" s="11" customFormat="1">
      <c r="A15" s="18"/>
      <c r="B15" s="51" t="s">
        <v>52</v>
      </c>
      <c r="C15" s="21"/>
      <c r="D15" s="51" t="s">
        <v>48</v>
      </c>
      <c r="E15" s="21"/>
      <c r="F15" s="51" t="s">
        <v>50</v>
      </c>
    </row>
    <row r="16" spans="1:6" s="11" customFormat="1">
      <c r="A16" s="18"/>
      <c r="B16" s="52" t="s">
        <v>3</v>
      </c>
      <c r="C16" s="21"/>
      <c r="D16" s="52" t="s">
        <v>3</v>
      </c>
      <c r="E16" s="21"/>
      <c r="F16" s="52" t="s">
        <v>3</v>
      </c>
    </row>
    <row r="17" spans="1:6" s="11" customFormat="1">
      <c r="A17" s="22" t="s">
        <v>4</v>
      </c>
      <c r="B17" s="53"/>
      <c r="C17" s="23"/>
      <c r="D17" s="53"/>
      <c r="E17" s="23"/>
      <c r="F17" s="53"/>
    </row>
    <row r="18" spans="1:6" s="11" customFormat="1">
      <c r="A18" s="24" t="s">
        <v>5</v>
      </c>
      <c r="B18" s="53"/>
      <c r="C18" s="23"/>
      <c r="D18" s="53"/>
      <c r="E18" s="23"/>
      <c r="F18" s="53"/>
    </row>
    <row r="19" spans="1:6" s="11" customFormat="1">
      <c r="A19" s="18" t="s">
        <v>6</v>
      </c>
      <c r="B19" s="54">
        <f>46480138-22793</f>
        <v>46457345</v>
      </c>
      <c r="C19" s="25"/>
      <c r="D19" s="54">
        <f>45802864-28488</f>
        <v>45774376</v>
      </c>
      <c r="E19" s="25"/>
      <c r="F19" s="54">
        <f>45168190-26704</f>
        <v>45141486</v>
      </c>
    </row>
    <row r="20" spans="1:6" s="11" customFormat="1">
      <c r="A20" s="18" t="s">
        <v>7</v>
      </c>
      <c r="B20" s="54">
        <f>71471+17830893+239239054+13274206+2877-46480138+22793</f>
        <v>223961156</v>
      </c>
      <c r="C20" s="25"/>
      <c r="D20" s="54">
        <f>55247+32830236+154495722+13601526+357-45802864+28488</f>
        <v>155208712</v>
      </c>
      <c r="E20" s="25"/>
      <c r="F20" s="54">
        <f>55541+35061104+151867991+13645246+2859-45168190+26704</f>
        <v>155491255</v>
      </c>
    </row>
    <row r="21" spans="1:6" s="11" customFormat="1">
      <c r="A21" s="18" t="s">
        <v>40</v>
      </c>
      <c r="B21" s="54">
        <v>28460014</v>
      </c>
      <c r="C21" s="25"/>
      <c r="D21" s="54">
        <v>28291198</v>
      </c>
      <c r="E21" s="25"/>
      <c r="F21" s="54">
        <v>28291198</v>
      </c>
    </row>
    <row r="22" spans="1:6" s="11" customFormat="1">
      <c r="A22" s="24" t="s">
        <v>8</v>
      </c>
      <c r="B22" s="55">
        <f>+B19+B20+B21</f>
        <v>298878515</v>
      </c>
      <c r="C22" s="26"/>
      <c r="D22" s="55">
        <f>+D19+D20+D21</f>
        <v>229274286</v>
      </c>
      <c r="E22" s="26"/>
      <c r="F22" s="55">
        <f>+F19+F20+F21</f>
        <v>228923939</v>
      </c>
    </row>
    <row r="23" spans="1:6" s="11" customFormat="1">
      <c r="A23" s="18"/>
      <c r="B23" s="54"/>
      <c r="C23" s="25"/>
      <c r="D23" s="54"/>
      <c r="E23" s="25"/>
      <c r="F23" s="54"/>
    </row>
    <row r="24" spans="1:6" s="11" customFormat="1">
      <c r="A24" s="24" t="s">
        <v>9</v>
      </c>
      <c r="B24" s="54"/>
      <c r="C24" s="25"/>
      <c r="D24" s="54"/>
      <c r="E24" s="25"/>
      <c r="F24" s="54"/>
    </row>
    <row r="25" spans="1:6" s="11" customFormat="1">
      <c r="A25" s="18" t="s">
        <v>10</v>
      </c>
      <c r="B25" s="54" t="s">
        <v>11</v>
      </c>
      <c r="C25" s="25"/>
      <c r="D25" s="54" t="s">
        <v>11</v>
      </c>
      <c r="E25" s="25"/>
      <c r="F25" s="54" t="s">
        <v>11</v>
      </c>
    </row>
    <row r="26" spans="1:6" s="11" customFormat="1">
      <c r="A26" s="18" t="s">
        <v>42</v>
      </c>
      <c r="B26" s="54">
        <f>268+89322337</f>
        <v>89322605</v>
      </c>
      <c r="C26" s="25"/>
      <c r="D26" s="54">
        <f>359+92690161</f>
        <v>92690520</v>
      </c>
      <c r="E26" s="25"/>
      <c r="F26" s="54">
        <f>359+92690161</f>
        <v>92690520</v>
      </c>
    </row>
    <row r="27" spans="1:6" s="11" customFormat="1" hidden="1">
      <c r="A27" s="18" t="s">
        <v>12</v>
      </c>
      <c r="B27" s="54">
        <f>0</f>
        <v>0</v>
      </c>
      <c r="C27" s="25"/>
      <c r="D27" s="54">
        <f>0</f>
        <v>0</v>
      </c>
      <c r="E27" s="25"/>
      <c r="F27" s="54">
        <f>0</f>
        <v>0</v>
      </c>
    </row>
    <row r="28" spans="1:6" s="11" customFormat="1" hidden="1">
      <c r="A28" s="18" t="s">
        <v>13</v>
      </c>
      <c r="B28" s="54">
        <v>0</v>
      </c>
      <c r="C28" s="25"/>
      <c r="D28" s="54">
        <v>0</v>
      </c>
      <c r="E28" s="25"/>
      <c r="F28" s="54">
        <v>0</v>
      </c>
    </row>
    <row r="29" spans="1:6" s="11" customFormat="1">
      <c r="A29" s="18" t="s">
        <v>46</v>
      </c>
      <c r="B29" s="56">
        <f>11943918+789343</f>
        <v>12733261</v>
      </c>
      <c r="C29" s="44"/>
      <c r="D29" s="56">
        <v>13369262</v>
      </c>
      <c r="E29" s="25"/>
      <c r="F29" s="56">
        <v>13369262</v>
      </c>
    </row>
    <row r="30" spans="1:6" s="11" customFormat="1" ht="17.25" hidden="1" customHeight="1">
      <c r="A30" s="18" t="s">
        <v>14</v>
      </c>
      <c r="B30" s="54">
        <v>0</v>
      </c>
      <c r="C30" s="27"/>
      <c r="D30" s="54">
        <v>0</v>
      </c>
      <c r="E30" s="28"/>
      <c r="F30" s="54">
        <v>0</v>
      </c>
    </row>
    <row r="31" spans="1:6" s="11" customFormat="1">
      <c r="A31" s="18" t="s">
        <v>15</v>
      </c>
      <c r="B31" s="54">
        <v>57</v>
      </c>
      <c r="C31" s="25"/>
      <c r="D31" s="54">
        <v>10</v>
      </c>
      <c r="E31" s="25"/>
      <c r="F31" s="54">
        <v>0</v>
      </c>
    </row>
    <row r="32" spans="1:6" s="11" customFormat="1">
      <c r="A32" s="18" t="s">
        <v>16</v>
      </c>
      <c r="B32" s="57">
        <f>103803+4182062+3651475-2493+5669456+9804949</f>
        <v>23409252</v>
      </c>
      <c r="C32" s="25"/>
      <c r="D32" s="57">
        <f>106234+4315897+3472038+1158+3351827+11123169+2734839</f>
        <v>25105162</v>
      </c>
      <c r="E32" s="25"/>
      <c r="F32" s="57">
        <f>120566+4315897+3482021+1061+3643174+11136793+2734839</f>
        <v>25434351</v>
      </c>
    </row>
    <row r="33" spans="1:6" s="11" customFormat="1">
      <c r="A33" s="24" t="s">
        <v>17</v>
      </c>
      <c r="B33" s="58">
        <f>SUM(B26:B32)</f>
        <v>125465175</v>
      </c>
      <c r="C33" s="29"/>
      <c r="D33" s="58">
        <f>SUM(D26:D32)</f>
        <v>131164954</v>
      </c>
      <c r="E33" s="29"/>
      <c r="F33" s="58">
        <f>SUM(F26:F32)</f>
        <v>131494133</v>
      </c>
    </row>
    <row r="34" spans="1:6" s="11" customFormat="1" ht="18" thickBot="1">
      <c r="A34" s="22" t="s">
        <v>18</v>
      </c>
      <c r="B34" s="59">
        <f>+B33+B22</f>
        <v>424343690</v>
      </c>
      <c r="C34" s="29"/>
      <c r="D34" s="59">
        <f>+D33+D22</f>
        <v>360439240</v>
      </c>
      <c r="E34" s="29"/>
      <c r="F34" s="59">
        <f>+F33+F22</f>
        <v>360418072</v>
      </c>
    </row>
    <row r="35" spans="1:6" s="11" customFormat="1" ht="18" thickTop="1">
      <c r="A35" s="18"/>
      <c r="B35" s="54"/>
      <c r="C35" s="25"/>
      <c r="D35" s="54"/>
      <c r="E35" s="25"/>
      <c r="F35" s="54"/>
    </row>
    <row r="36" spans="1:6" s="11" customFormat="1">
      <c r="A36" s="22" t="s">
        <v>19</v>
      </c>
      <c r="B36" s="54"/>
      <c r="C36" s="25"/>
      <c r="D36" s="54"/>
      <c r="E36" s="25"/>
      <c r="F36" s="54"/>
    </row>
    <row r="37" spans="1:6" s="11" customFormat="1">
      <c r="A37" s="24" t="s">
        <v>20</v>
      </c>
      <c r="B37" s="60"/>
      <c r="C37" s="25"/>
      <c r="D37" s="60"/>
      <c r="E37" s="25"/>
      <c r="F37" s="60"/>
    </row>
    <row r="38" spans="1:6" s="11" customFormat="1">
      <c r="A38" s="18" t="s">
        <v>21</v>
      </c>
      <c r="B38" s="54">
        <f>50505037+2221531</f>
        <v>52726568</v>
      </c>
      <c r="C38" s="25"/>
      <c r="D38" s="54">
        <f>53606267+2401621</f>
        <v>56007888</v>
      </c>
      <c r="E38" s="25"/>
      <c r="F38" s="54">
        <f>51654509+2416977</f>
        <v>54071486</v>
      </c>
    </row>
    <row r="39" spans="1:6" s="11" customFormat="1">
      <c r="A39" s="18" t="s">
        <v>22</v>
      </c>
      <c r="B39" s="60"/>
      <c r="C39" s="25"/>
      <c r="D39" s="60"/>
      <c r="E39" s="25"/>
      <c r="F39" s="60"/>
    </row>
    <row r="40" spans="1:6" s="11" customFormat="1">
      <c r="A40" s="18" t="s">
        <v>23</v>
      </c>
      <c r="B40" s="54">
        <f>11031936+31937+309377+230+41411982</f>
        <v>52785462</v>
      </c>
      <c r="C40" s="25"/>
      <c r="D40" s="54">
        <f>12892519+29108+3537+8792892</f>
        <v>21718056</v>
      </c>
      <c r="E40" s="25"/>
      <c r="F40" s="54">
        <f>7633117+29304+145685+8913970</f>
        <v>16722076</v>
      </c>
    </row>
    <row r="41" spans="1:6" s="11" customFormat="1">
      <c r="A41" s="18" t="s">
        <v>24</v>
      </c>
      <c r="B41" s="54">
        <f>55666779+17223211+6714</f>
        <v>72896704</v>
      </c>
      <c r="C41" s="25"/>
      <c r="D41" s="54">
        <f>57448234+17774391+6929</f>
        <v>75229554</v>
      </c>
      <c r="E41" s="25"/>
      <c r="F41" s="54">
        <f>57448234+17774391+6929</f>
        <v>75229554</v>
      </c>
    </row>
    <row r="42" spans="1:6" s="11" customFormat="1">
      <c r="A42" s="18" t="s">
        <v>25</v>
      </c>
      <c r="B42" s="54">
        <f>56417241-11828000</f>
        <v>44589241</v>
      </c>
      <c r="C42" s="25"/>
      <c r="D42" s="54">
        <f>51890500-4195000</f>
        <v>47695500</v>
      </c>
      <c r="E42" s="25"/>
      <c r="F42" s="54">
        <f>55734870-8300000</f>
        <v>47434870</v>
      </c>
    </row>
    <row r="43" spans="1:6" s="11" customFormat="1">
      <c r="A43" s="18" t="s">
        <v>26</v>
      </c>
      <c r="B43" s="54">
        <f>253489325-31937-137092406-309377-230-41411982-55666779-17223211-6714</f>
        <v>1746689</v>
      </c>
      <c r="C43" s="25"/>
      <c r="D43" s="54">
        <f>187130265-29108-101030805-3537-8792892-57448234-17774391-6929</f>
        <v>2044369</v>
      </c>
      <c r="E43" s="25"/>
      <c r="F43" s="54">
        <f>189952861-29304-103582856-145685-8913970-57448234-17774391-6929</f>
        <v>2051492</v>
      </c>
    </row>
    <row r="44" spans="1:6" s="11" customFormat="1">
      <c r="A44" s="24" t="s">
        <v>27</v>
      </c>
      <c r="B44" s="58">
        <f>SUM(B38:B43)</f>
        <v>224744664</v>
      </c>
      <c r="C44" s="29"/>
      <c r="D44" s="58">
        <f>SUM(D38:D43)</f>
        <v>202695367</v>
      </c>
      <c r="E44" s="29"/>
      <c r="F44" s="58">
        <f>SUM(F38:F43)</f>
        <v>195509478</v>
      </c>
    </row>
    <row r="45" spans="1:6" s="11" customFormat="1">
      <c r="A45" s="30"/>
      <c r="B45" s="54"/>
      <c r="C45" s="25"/>
      <c r="D45" s="54"/>
      <c r="E45" s="25"/>
      <c r="F45" s="54"/>
    </row>
    <row r="46" spans="1:6" s="11" customFormat="1">
      <c r="A46" s="24" t="s">
        <v>28</v>
      </c>
      <c r="B46" s="54"/>
      <c r="C46" s="25"/>
      <c r="D46" s="54"/>
      <c r="E46" s="25"/>
      <c r="F46" s="54"/>
    </row>
    <row r="47" spans="1:6" s="11" customFormat="1">
      <c r="A47" s="18" t="s">
        <v>41</v>
      </c>
      <c r="B47" s="54">
        <v>35155288</v>
      </c>
      <c r="C47" s="25"/>
      <c r="D47" s="54">
        <f>36280382</f>
        <v>36280382</v>
      </c>
      <c r="E47" s="25"/>
      <c r="F47" s="54">
        <f>36280382</f>
        <v>36280382</v>
      </c>
    </row>
    <row r="48" spans="1:6" s="11" customFormat="1">
      <c r="A48" s="18" t="s">
        <v>29</v>
      </c>
      <c r="B48" s="54">
        <f>158406+41933</f>
        <v>200339</v>
      </c>
      <c r="C48" s="25"/>
      <c r="D48" s="54">
        <f>165069+2565</f>
        <v>167634</v>
      </c>
      <c r="E48" s="25"/>
      <c r="F48" s="54">
        <f>165095+25951</f>
        <v>191046</v>
      </c>
    </row>
    <row r="49" spans="1:6" s="11" customFormat="1">
      <c r="A49" s="18" t="s">
        <v>30</v>
      </c>
      <c r="B49" s="54">
        <f>11828000+137092406</f>
        <v>148920406</v>
      </c>
      <c r="C49" s="25"/>
      <c r="D49" s="54">
        <f>4195000+101030805</f>
        <v>105225805</v>
      </c>
      <c r="E49" s="25"/>
      <c r="F49" s="54">
        <f>8300000+103582856</f>
        <v>111882856</v>
      </c>
    </row>
    <row r="50" spans="1:6" s="11" customFormat="1">
      <c r="A50" s="18" t="s">
        <v>47</v>
      </c>
      <c r="B50" s="54">
        <f>-789343+789343</f>
        <v>0</v>
      </c>
      <c r="C50" s="25"/>
      <c r="D50" s="56">
        <v>470768</v>
      </c>
      <c r="E50" s="25"/>
      <c r="F50" s="56">
        <v>894358</v>
      </c>
    </row>
    <row r="51" spans="1:6" s="11" customFormat="1">
      <c r="A51" s="18" t="s">
        <v>31</v>
      </c>
      <c r="B51" s="54">
        <f>3136459+1762280-585047-1</f>
        <v>4313691</v>
      </c>
      <c r="C51" s="25"/>
      <c r="D51" s="54">
        <f>495763+2108999</f>
        <v>2604762</v>
      </c>
      <c r="E51" s="29"/>
      <c r="F51" s="54">
        <f>646233+2105177-1</f>
        <v>2751409</v>
      </c>
    </row>
    <row r="52" spans="1:6" s="11" customFormat="1">
      <c r="A52" s="24" t="s">
        <v>32</v>
      </c>
      <c r="B52" s="58">
        <f>SUM(B47:B51)</f>
        <v>188589724</v>
      </c>
      <c r="C52" s="29"/>
      <c r="D52" s="58">
        <f>SUM(D47:D51)</f>
        <v>144749351</v>
      </c>
      <c r="E52" s="25"/>
      <c r="F52" s="58">
        <f>SUM(F47:F51)</f>
        <v>152000051</v>
      </c>
    </row>
    <row r="53" spans="1:6" s="11" customFormat="1">
      <c r="A53" s="18"/>
      <c r="B53" s="54"/>
      <c r="C53" s="25"/>
      <c r="D53" s="54"/>
      <c r="E53" s="25"/>
      <c r="F53" s="54"/>
    </row>
    <row r="54" spans="1:6" s="11" customFormat="1">
      <c r="A54" s="24" t="s">
        <v>33</v>
      </c>
      <c r="B54" s="54"/>
      <c r="C54" s="25"/>
      <c r="D54" s="54"/>
      <c r="E54" s="25"/>
      <c r="F54" s="54"/>
    </row>
    <row r="55" spans="1:6" s="11" customFormat="1">
      <c r="A55" s="18" t="s">
        <v>34</v>
      </c>
      <c r="B55" s="54"/>
      <c r="C55" s="25"/>
      <c r="D55" s="54"/>
      <c r="E55" s="25"/>
      <c r="F55" s="54"/>
    </row>
    <row r="56" spans="1:6" s="11" customFormat="1">
      <c r="A56" s="18" t="s">
        <v>35</v>
      </c>
      <c r="B56" s="54">
        <f>4000</f>
        <v>4000</v>
      </c>
      <c r="C56" s="25"/>
      <c r="D56" s="54">
        <f>4000</f>
        <v>4000</v>
      </c>
      <c r="E56" s="25"/>
      <c r="F56" s="54">
        <f>4000</f>
        <v>4000</v>
      </c>
    </row>
    <row r="57" spans="1:6" s="11" customFormat="1">
      <c r="A57" s="18" t="s">
        <v>36</v>
      </c>
      <c r="B57" s="54">
        <v>20000</v>
      </c>
      <c r="C57" s="25"/>
      <c r="D57" s="54">
        <v>20000</v>
      </c>
      <c r="E57" s="25"/>
      <c r="F57" s="54">
        <v>20000</v>
      </c>
    </row>
    <row r="58" spans="1:6" s="11" customFormat="1">
      <c r="A58" s="18" t="s">
        <v>37</v>
      </c>
      <c r="B58" s="57">
        <v>10985302</v>
      </c>
      <c r="C58" s="25"/>
      <c r="D58" s="57">
        <v>12970522</v>
      </c>
      <c r="E58" s="25"/>
      <c r="F58" s="57">
        <v>12884543</v>
      </c>
    </row>
    <row r="59" spans="1:6" s="11" customFormat="1">
      <c r="A59" s="24" t="s">
        <v>38</v>
      </c>
      <c r="B59" s="61">
        <f>SUM(B56:B58)</f>
        <v>11009302</v>
      </c>
      <c r="C59" s="29"/>
      <c r="D59" s="61">
        <f>SUM(D56:D58)</f>
        <v>12994522</v>
      </c>
      <c r="E59" s="29"/>
      <c r="F59" s="61">
        <f>SUM(F56:F58)</f>
        <v>12908543</v>
      </c>
    </row>
    <row r="60" spans="1:6" s="11" customFormat="1" ht="18" thickBot="1">
      <c r="A60" s="31" t="s">
        <v>39</v>
      </c>
      <c r="B60" s="62">
        <f>B44+B52+B59</f>
        <v>424343690</v>
      </c>
      <c r="C60" s="32"/>
      <c r="D60" s="62">
        <f>D44+D52+D59</f>
        <v>360439240</v>
      </c>
      <c r="E60" s="33"/>
      <c r="F60" s="62">
        <f>F44+F52+F59</f>
        <v>360418072</v>
      </c>
    </row>
    <row r="61" spans="1:6" s="11" customFormat="1" ht="18" thickTop="1">
      <c r="A61" s="18"/>
      <c r="B61" s="43"/>
      <c r="C61" s="23"/>
      <c r="D61" s="34"/>
      <c r="E61" s="34"/>
      <c r="F61" s="35"/>
    </row>
    <row r="62" spans="1:6" s="11" customFormat="1" ht="15" customHeight="1">
      <c r="A62" s="15"/>
      <c r="B62" s="16"/>
      <c r="C62" s="36"/>
      <c r="D62" s="16"/>
      <c r="E62" s="36"/>
      <c r="F62" s="17"/>
    </row>
    <row r="63" spans="1:6" s="11" customFormat="1" ht="19.5" customHeight="1">
      <c r="A63" s="46" t="s">
        <v>44</v>
      </c>
      <c r="B63" s="23"/>
      <c r="C63" s="47"/>
      <c r="D63" s="48"/>
      <c r="E63" s="48"/>
      <c r="F63" s="49"/>
    </row>
    <row r="64" spans="1:6" s="11" customFormat="1">
      <c r="A64" s="45" t="s">
        <v>51</v>
      </c>
      <c r="B64" s="37"/>
      <c r="C64" s="38"/>
      <c r="D64" s="39"/>
      <c r="E64" s="37"/>
      <c r="F64" s="39"/>
    </row>
    <row r="65" spans="1:8" s="11" customFormat="1">
      <c r="A65" s="18" t="s">
        <v>43</v>
      </c>
      <c r="B65" s="23"/>
      <c r="C65" s="23"/>
      <c r="D65" s="40"/>
      <c r="E65" s="23"/>
      <c r="F65" s="40"/>
      <c r="G65" s="23"/>
      <c r="H65" s="23"/>
    </row>
    <row r="66" spans="1:8" s="11" customFormat="1">
      <c r="A66" s="15" t="s">
        <v>45</v>
      </c>
      <c r="B66" s="41"/>
      <c r="C66" s="41"/>
      <c r="D66" s="41"/>
      <c r="E66" s="41"/>
      <c r="F66" s="42"/>
    </row>
    <row r="68" spans="1:8" hidden="1">
      <c r="B68">
        <f>B60-B34</f>
        <v>0</v>
      </c>
      <c r="D68">
        <f>D60-D34</f>
        <v>0</v>
      </c>
      <c r="E68" s="4">
        <f>E60-E34</f>
        <v>0</v>
      </c>
      <c r="F68">
        <f>F60-F34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horizontalDpi="300" verticalDpi="300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- 25 April 2012</vt:lpstr>
      <vt:lpstr>'Balance Sheet - 25 April 2012'!Print_Area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2012-04-03T15:17:07Z</cp:lastPrinted>
  <dcterms:created xsi:type="dcterms:W3CDTF">2009-02-04T22:27:27Z</dcterms:created>
  <dcterms:modified xsi:type="dcterms:W3CDTF">2012-05-09T14:06:19Z</dcterms:modified>
</cp:coreProperties>
</file>