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24 October 2007" sheetId="1" r:id="rId1"/>
  </sheets>
  <definedNames>
    <definedName name="_xlnm.Print_Area" localSheetId="0">'balance sheet - 24 October 2007'!$A$9:$G$65</definedName>
    <definedName name="_xlnm.Print_Area">'balance sheet - 24 October 2007'!$A$8:$F$61</definedName>
  </definedNames>
  <calcPr fullCalcOnLoad="1"/>
</workbook>
</file>

<file path=xl/sharedStrings.xml><?xml version="1.0" encoding="utf-8"?>
<sst xmlns="http://schemas.openxmlformats.org/spreadsheetml/2006/main" count="62" uniqueCount="57">
  <si>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</si>
  <si>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</si>
  <si>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</si>
  <si>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</si>
  <si>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</si>
  <si>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</si>
  <si>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</si>
  <si>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</si>
  <si>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</si>
  <si>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</si>
  <si>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</si>
  <si>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</si>
  <si>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</si>
  <si>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</si>
  <si>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</si>
  <si>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</si>
  <si>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</si>
  <si>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</si>
  <si>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</si>
  <si>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</si>
  <si>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</si>
  <si>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</si>
  <si>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</si>
  <si>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</si>
  <si>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</si>
  <si>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</si>
  <si>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</si>
  <si>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</si>
  <si>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</si>
  <si>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</si>
  <si>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</si>
  <si>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</si>
  <si>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</si>
  <si>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</si>
  <si>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</si>
  <si>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</si>
  <si>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</si>
  <si>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</si>
  <si>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>CHANGE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</si>
  <si>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</si>
  <si>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</si>
  <si>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</si>
  <si>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</si>
  <si>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</si>
  <si>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</si>
  <si>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</si>
  <si>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</si>
  <si>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</si>
  <si>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b/>
        <sz val="12"/>
        <rFont val="Arial MT"/>
        <family val="0"/>
      </rPr>
      <t>due to the Government.</t>
    </r>
  </si>
  <si>
    <t>10 OCTOBER</t>
  </si>
  <si>
    <t xml:space="preserve">AS AT 24 OCTOBER 2007 </t>
  </si>
  <si>
    <t>24 OCTOBER</t>
  </si>
  <si>
    <t>11Oct'07 - 24Oct'07</t>
  </si>
  <si>
    <t>25 OCTOBER</t>
  </si>
  <si>
    <t>News Release</t>
  </si>
  <si>
    <t>07 November 2007</t>
  </si>
  <si>
    <r>
      <t>The year-to-date profit of $4.79bn is included in</t>
    </r>
    <r>
      <rPr>
        <b/>
        <sz val="12"/>
        <rFont val="Arial MT"/>
        <family val="0"/>
      </rPr>
      <t xml:space="preserve"> Amounts Due to Government of Jamaica</t>
    </r>
    <r>
      <rPr>
        <sz val="12"/>
        <rFont val="Arial MT"/>
        <family val="0"/>
      </rPr>
      <t xml:space="preserve">. This reporting format is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</si>
</sst>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77">
    <xf numFmtId="37" fontId="0" fillId="2" borderId="0" xfId="0" applyNumberFormat="1" applyFill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2" fillId="3" borderId="2" xfId="0" applyNumberFormat="1" applyFon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0" fillId="2" borderId="5" xfId="0" applyNumberFormat="1" applyFill="1" applyBorder="1" applyAlignment="1">
      <alignment/>
    </xf>
    <xf numFmtId="37" fontId="2" fillId="2" borderId="4" xfId="0" applyNumberFormat="1" applyFont="1" applyFill="1" applyBorder="1" applyAlignment="1">
      <alignment horizontal="centerContinuous"/>
    </xf>
    <xf numFmtId="37" fontId="0" fillId="2" borderId="4" xfId="0" applyNumberFormat="1" applyFont="1" applyFill="1" applyBorder="1" applyAlignment="1">
      <alignment horizontal="center"/>
    </xf>
    <xf numFmtId="37" fontId="7" fillId="2" borderId="4" xfId="0" applyNumberFormat="1" applyFont="1" applyFill="1" applyBorder="1" applyAlignment="1">
      <alignment horizontal="center"/>
    </xf>
    <xf numFmtId="37" fontId="0" fillId="2" borderId="4" xfId="0" applyNumberFormat="1" applyFont="1" applyFill="1" applyBorder="1" applyAlignment="1">
      <alignment/>
    </xf>
    <xf numFmtId="37" fontId="0" fillId="2" borderId="6" xfId="0" applyNumberFormat="1" applyFont="1" applyFill="1" applyBorder="1" applyAlignment="1">
      <alignment/>
    </xf>
    <xf numFmtId="37" fontId="5" fillId="2" borderId="6" xfId="0" applyNumberFormat="1" applyFont="1" applyFill="1" applyBorder="1" applyAlignment="1">
      <alignment/>
    </xf>
    <xf numFmtId="37" fontId="5" fillId="2" borderId="7" xfId="0" applyNumberFormat="1" applyFont="1" applyFill="1" applyBorder="1" applyAlignment="1">
      <alignment/>
    </xf>
    <xf numFmtId="37" fontId="5" fillId="2" borderId="8" xfId="0" applyNumberFormat="1" applyFont="1" applyFill="1" applyBorder="1" applyAlignment="1">
      <alignment/>
    </xf>
    <xf numFmtId="37" fontId="3" fillId="2" borderId="5" xfId="0" applyNumberFormat="1" applyFont="1" applyFill="1" applyBorder="1" applyAlignment="1">
      <alignment horizontal="centerContinuous"/>
    </xf>
    <xf numFmtId="37" fontId="4" fillId="2" borderId="5" xfId="0" applyNumberFormat="1" applyFont="1" applyFill="1" applyBorder="1" applyAlignment="1">
      <alignment/>
    </xf>
    <xf numFmtId="37" fontId="6" fillId="2" borderId="5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9" xfId="0" applyNumberFormat="1" applyFill="1" applyBorder="1" applyAlignment="1">
      <alignment/>
    </xf>
    <xf numFmtId="37" fontId="0" fillId="2" borderId="10" xfId="0" applyNumberFormat="1" applyFill="1" applyBorder="1" applyAlignment="1">
      <alignment/>
    </xf>
    <xf numFmtId="37" fontId="3" fillId="2" borderId="11" xfId="0" applyNumberFormat="1" applyFont="1" applyFill="1" applyBorder="1" applyAlignment="1">
      <alignment horizontal="centerContinuous"/>
    </xf>
    <xf numFmtId="37" fontId="2" fillId="2" borderId="9" xfId="0" applyNumberFormat="1" applyFont="1" applyFill="1" applyBorder="1" applyAlignment="1">
      <alignment horizontal="centerContinuous"/>
    </xf>
    <xf numFmtId="37" fontId="2" fillId="2" borderId="10" xfId="0" applyNumberFormat="1" applyFont="1" applyFill="1" applyBorder="1" applyAlignment="1">
      <alignment horizontal="centerContinuous"/>
    </xf>
    <xf numFmtId="37" fontId="0" fillId="2" borderId="3" xfId="0" applyNumberFormat="1" applyFont="1" applyFill="1" applyBorder="1" applyAlignment="1">
      <alignment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11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/>
    </xf>
    <xf numFmtId="39" fontId="0" fillId="2" borderId="0" xfId="0" applyNumberFormat="1" applyFont="1" applyFill="1" applyAlignment="1">
      <alignment/>
    </xf>
    <xf numFmtId="37" fontId="0" fillId="2" borderId="11" xfId="0" applyNumberFormat="1" applyFill="1" applyBorder="1" applyAlignment="1">
      <alignment/>
    </xf>
    <xf numFmtId="37" fontId="0" fillId="2" borderId="12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8" fillId="3" borderId="13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0" fontId="4" fillId="3" borderId="14" xfId="0" applyNumberFormat="1" applyFont="1" applyFill="1" applyBorder="1" applyAlignment="1">
      <alignment horizontal="center"/>
    </xf>
    <xf numFmtId="16" fontId="4" fillId="3" borderId="14" xfId="0" applyNumberFormat="1" applyFont="1" applyFill="1" applyBorder="1" applyAlignment="1" quotePrefix="1">
      <alignment horizontal="center"/>
    </xf>
    <xf numFmtId="37" fontId="4" fillId="3" borderId="14" xfId="0" applyNumberFormat="1" applyFont="1" applyFill="1" applyBorder="1" applyAlignment="1">
      <alignment horizontal="center"/>
    </xf>
    <xf numFmtId="37" fontId="0" fillId="3" borderId="14" xfId="0" applyNumberFormat="1" applyFill="1" applyBorder="1" applyAlignment="1">
      <alignment/>
    </xf>
    <xf numFmtId="37" fontId="0" fillId="2" borderId="4" xfId="0" applyNumberFormat="1" applyFont="1" applyFill="1" applyBorder="1" applyAlignment="1">
      <alignment horizontal="right"/>
    </xf>
    <xf numFmtId="37" fontId="5" fillId="2" borderId="15" xfId="0" applyNumberFormat="1" applyFont="1" applyFill="1" applyBorder="1" applyAlignment="1">
      <alignment/>
    </xf>
    <xf numFmtId="37" fontId="0" fillId="2" borderId="16" xfId="0" applyNumberFormat="1" applyFill="1" applyBorder="1" applyAlignment="1">
      <alignment/>
    </xf>
    <xf numFmtId="37" fontId="7" fillId="2" borderId="4" xfId="0" applyNumberFormat="1" applyFont="1" applyFill="1" applyBorder="1" applyAlignment="1">
      <alignment/>
    </xf>
    <xf numFmtId="37" fontId="7" fillId="2" borderId="3" xfId="0" applyNumberFormat="1" applyFont="1" applyFill="1" applyBorder="1" applyAlignment="1">
      <alignment/>
    </xf>
    <xf numFmtId="37" fontId="0" fillId="3" borderId="14" xfId="0" applyNumberFormat="1" applyFill="1" applyBorder="1" applyAlignment="1" applyProtection="1">
      <alignment/>
      <protection hidden="1"/>
    </xf>
    <xf numFmtId="37" fontId="0" fillId="2" borderId="0" xfId="0" applyNumberFormat="1" applyFill="1" applyBorder="1" applyAlignment="1" applyProtection="1">
      <alignment/>
      <protection hidden="1"/>
    </xf>
    <xf numFmtId="37" fontId="0" fillId="3" borderId="14" xfId="0" applyNumberFormat="1" applyFont="1" applyFill="1" applyBorder="1" applyAlignment="1" applyProtection="1">
      <alignment/>
      <protection hidden="1"/>
    </xf>
    <xf numFmtId="37" fontId="0" fillId="3" borderId="17" xfId="0" applyNumberFormat="1" applyFill="1" applyBorder="1" applyAlignment="1" applyProtection="1">
      <alignment/>
      <protection hidden="1"/>
    </xf>
    <xf numFmtId="37" fontId="8" fillId="3" borderId="17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/>
      <protection hidden="1"/>
    </xf>
    <xf numFmtId="37" fontId="8" fillId="3" borderId="18" xfId="0" applyNumberFormat="1" applyFont="1" applyFill="1" applyBorder="1" applyAlignment="1" applyProtection="1">
      <alignment/>
      <protection hidden="1"/>
    </xf>
    <xf numFmtId="37" fontId="0" fillId="3" borderId="19" xfId="0" applyNumberFormat="1" applyFill="1" applyBorder="1" applyAlignment="1" applyProtection="1">
      <alignment/>
      <protection hidden="1"/>
    </xf>
    <xf numFmtId="37" fontId="2" fillId="2" borderId="0" xfId="0" applyNumberFormat="1" applyFont="1" applyFill="1" applyBorder="1" applyAlignment="1" applyProtection="1">
      <alignment horizontal="right"/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8" fontId="0" fillId="3" borderId="14" xfId="0" applyNumberFormat="1" applyFill="1" applyBorder="1" applyAlignment="1" applyProtection="1">
      <alignment/>
      <protection hidden="1"/>
    </xf>
    <xf numFmtId="37" fontId="0" fillId="3" borderId="20" xfId="0" applyNumberFormat="1" applyFill="1" applyBorder="1" applyAlignment="1" applyProtection="1">
      <alignment/>
      <protection hidden="1"/>
    </xf>
    <xf numFmtId="37" fontId="0" fillId="3" borderId="20" xfId="0" applyNumberFormat="1" applyFont="1" applyFill="1" applyBorder="1" applyAlignment="1" applyProtection="1">
      <alignment/>
      <protection hidden="1"/>
    </xf>
    <xf numFmtId="37" fontId="5" fillId="3" borderId="21" xfId="0" applyNumberFormat="1" applyFont="1" applyFill="1" applyBorder="1" applyAlignment="1" applyProtection="1">
      <alignment/>
      <protection hidden="1"/>
    </xf>
    <xf numFmtId="37" fontId="5" fillId="2" borderId="0" xfId="0" applyNumberFormat="1" applyFont="1" applyFill="1" applyBorder="1" applyAlignment="1" applyProtection="1">
      <alignment/>
      <protection hidden="1"/>
    </xf>
    <xf numFmtId="37" fontId="5" fillId="3" borderId="22" xfId="0" applyNumberFormat="1" applyFont="1" applyFill="1" applyBorder="1" applyAlignment="1" applyProtection="1">
      <alignment/>
      <protection hidden="1"/>
    </xf>
    <xf numFmtId="39" fontId="0" fillId="3" borderId="14" xfId="0" applyNumberFormat="1" applyFill="1" applyBorder="1" applyAlignment="1" applyProtection="1">
      <alignment/>
      <protection hidden="1"/>
    </xf>
    <xf numFmtId="37" fontId="5" fillId="3" borderId="20" xfId="0" applyNumberFormat="1" applyFont="1" applyFill="1" applyBorder="1" applyAlignment="1" applyProtection="1">
      <alignment/>
      <protection hidden="1"/>
    </xf>
    <xf numFmtId="37" fontId="5" fillId="3" borderId="14" xfId="0" applyNumberFormat="1" applyFont="1" applyFill="1" applyBorder="1" applyAlignment="1" applyProtection="1">
      <alignment/>
      <protection hidden="1"/>
    </xf>
    <xf numFmtId="37" fontId="5" fillId="3" borderId="23" xfId="0" applyNumberFormat="1" applyFont="1" applyFill="1" applyBorder="1" applyAlignment="1" applyProtection="1">
      <alignment/>
      <protection hidden="1"/>
    </xf>
    <xf numFmtId="37" fontId="5" fillId="2" borderId="24" xfId="0" applyNumberFormat="1" applyFont="1" applyFill="1" applyBorder="1" applyAlignment="1" applyProtection="1">
      <alignment/>
      <protection hidden="1"/>
    </xf>
    <xf numFmtId="37" fontId="5" fillId="2" borderId="25" xfId="0" applyNumberFormat="1" applyFont="1" applyFill="1" applyBorder="1" applyAlignment="1" applyProtection="1">
      <alignment/>
      <protection hidden="1"/>
    </xf>
    <xf numFmtId="37" fontId="5" fillId="2" borderId="0" xfId="0" applyNumberFormat="1" applyFont="1" applyFill="1" applyBorder="1" applyAlignment="1">
      <alignment horizontal="center"/>
    </xf>
    <xf numFmtId="37" fontId="11" fillId="2" borderId="0" xfId="0" applyNumberFormat="1" applyFont="1" applyFill="1" applyBorder="1" applyAlignment="1">
      <alignment/>
    </xf>
    <xf numFmtId="49" fontId="11" fillId="2" borderId="0" xfId="0" applyNumberFormat="1" applyFont="1" applyFill="1" applyBorder="1" applyAlignment="1">
      <alignment/>
    </xf>
    <xf numFmtId="37" fontId="12" fillId="2" borderId="5" xfId="0" applyNumberFormat="1" applyFont="1" applyFill="1" applyBorder="1" applyAlignment="1">
      <alignment/>
    </xf>
    <xf numFmtId="37" fontId="0" fillId="2" borderId="5" xfId="0" applyNumberFormat="1" applyFont="1" applyFill="1" applyBorder="1" applyAlignment="1">
      <alignment/>
    </xf>
    <xf numFmtId="37" fontId="12" fillId="2" borderId="19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showOutlineSymbols="0" zoomScale="75" zoomScaleNormal="75" zoomScaleSheetLayoutView="75" workbookViewId="0" topLeftCell="A1">
      <selection activeCell="A71" sqref="A71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6.77734375" style="0" customWidth="1"/>
    <col min="7" max="7" width="16.99609375" style="0" hidden="1" customWidth="1"/>
    <col min="8" max="8" width="17.5546875" style="0" hidden="1" customWidth="1"/>
    <col min="9" max="16384" width="11.4453125" style="0" customWidth="1"/>
  </cols>
  <sheetData>
    <row r="1" spans="1:9" ht="15">
      <c r="A1" s="34"/>
      <c r="B1" s="21"/>
      <c r="C1" s="21"/>
      <c r="D1" s="21"/>
      <c r="E1" s="21"/>
      <c r="F1" s="1"/>
      <c r="G1" s="1"/>
      <c r="H1" s="1"/>
      <c r="I1" s="1"/>
    </row>
    <row r="2" spans="1:9" ht="15">
      <c r="A2" s="8"/>
      <c r="B2" s="1"/>
      <c r="C2" s="1"/>
      <c r="D2" s="1"/>
      <c r="E2" s="1"/>
      <c r="F2" s="1"/>
      <c r="G2" s="1"/>
      <c r="H2" s="1"/>
      <c r="I2" s="1"/>
    </row>
    <row r="3" spans="1:9" ht="15">
      <c r="A3" s="8"/>
      <c r="B3" s="1"/>
      <c r="C3" s="1"/>
      <c r="D3" s="1"/>
      <c r="E3" s="1"/>
      <c r="F3" s="1"/>
      <c r="G3" s="1"/>
      <c r="H3" s="1"/>
      <c r="I3" s="1"/>
    </row>
    <row r="4" spans="1:9" ht="15">
      <c r="A4" s="8"/>
      <c r="B4" s="1"/>
      <c r="C4" s="1"/>
      <c r="D4" s="1"/>
      <c r="E4" s="1"/>
      <c r="F4" s="1"/>
      <c r="G4" s="1"/>
      <c r="H4" s="1"/>
      <c r="I4" s="1"/>
    </row>
    <row r="5" spans="1:9" ht="8.25" customHeight="1">
      <c r="A5" s="8"/>
      <c r="B5" s="1"/>
      <c r="C5" s="1"/>
      <c r="D5" s="1"/>
      <c r="E5" s="1"/>
      <c r="F5" s="1"/>
      <c r="G5" s="1"/>
      <c r="H5" s="1"/>
      <c r="I5" s="1"/>
    </row>
    <row r="6" spans="1:9" ht="18.75">
      <c r="A6" s="72" t="s">
        <v>54</v>
      </c>
      <c r="B6" s="1"/>
      <c r="C6" s="1"/>
      <c r="D6" s="1"/>
      <c r="E6" s="1"/>
      <c r="F6" s="1"/>
      <c r="G6" s="1"/>
      <c r="H6" s="1"/>
      <c r="I6" s="1"/>
    </row>
    <row r="7" spans="1:9" ht="18.75">
      <c r="A7" s="73" t="s">
        <v>55</v>
      </c>
      <c r="B7" s="1"/>
      <c r="C7" s="1"/>
      <c r="D7" s="1"/>
      <c r="E7" s="1"/>
      <c r="F7" s="1"/>
      <c r="G7" s="1"/>
      <c r="H7" s="1"/>
      <c r="I7" s="1"/>
    </row>
    <row r="8" spans="1:9" ht="15.75">
      <c r="A8" s="2"/>
      <c r="B8" s="3"/>
      <c r="C8" s="3"/>
      <c r="D8" s="3"/>
      <c r="E8" s="3"/>
      <c r="F8" s="71"/>
      <c r="G8" s="1"/>
      <c r="H8" s="1"/>
      <c r="I8" s="1"/>
    </row>
    <row r="9" spans="1:7" ht="18">
      <c r="A9" s="23" t="s">
        <v>0</v>
      </c>
      <c r="B9" s="24"/>
      <c r="C9" s="24"/>
      <c r="D9" s="24"/>
      <c r="E9" s="24"/>
      <c r="F9" s="25"/>
      <c r="G9" s="7"/>
    </row>
    <row r="10" spans="1:7" ht="18">
      <c r="A10" s="17" t="s">
        <v>1</v>
      </c>
      <c r="B10" s="20"/>
      <c r="C10" s="20"/>
      <c r="D10" s="20"/>
      <c r="E10" s="20"/>
      <c r="F10" s="9"/>
      <c r="G10" s="7"/>
    </row>
    <row r="11" spans="1:7" ht="18">
      <c r="A11" s="17" t="s">
        <v>50</v>
      </c>
      <c r="B11" s="20"/>
      <c r="C11" s="20"/>
      <c r="D11" s="20"/>
      <c r="E11" s="20"/>
      <c r="F11" s="9"/>
      <c r="G11" s="7"/>
    </row>
    <row r="12" spans="1:7" ht="15">
      <c r="A12" s="2" t="s">
        <v>44</v>
      </c>
      <c r="B12" s="3"/>
      <c r="C12" s="3"/>
      <c r="D12" s="3"/>
      <c r="E12" s="3"/>
      <c r="F12" s="6"/>
      <c r="G12" s="6"/>
    </row>
    <row r="13" spans="1:7" ht="15.75">
      <c r="A13" s="8"/>
      <c r="B13" s="40">
        <v>2006</v>
      </c>
      <c r="C13" s="38"/>
      <c r="D13" s="40">
        <v>2007</v>
      </c>
      <c r="E13" s="38"/>
      <c r="F13" s="40">
        <v>2007</v>
      </c>
      <c r="G13" s="10" t="s">
        <v>38</v>
      </c>
    </row>
    <row r="14" spans="1:7" ht="15.75">
      <c r="A14" s="8"/>
      <c r="B14" s="41" t="s">
        <v>53</v>
      </c>
      <c r="C14" s="39"/>
      <c r="D14" s="41" t="s">
        <v>49</v>
      </c>
      <c r="E14" s="39"/>
      <c r="F14" s="41" t="s">
        <v>51</v>
      </c>
      <c r="G14" s="11" t="s">
        <v>52</v>
      </c>
    </row>
    <row r="15" spans="1:7" ht="15.75">
      <c r="A15" s="8"/>
      <c r="B15" s="42" t="s">
        <v>2</v>
      </c>
      <c r="C15" s="39"/>
      <c r="D15" s="42" t="s">
        <v>2</v>
      </c>
      <c r="E15" s="39"/>
      <c r="F15" s="42" t="s">
        <v>2</v>
      </c>
      <c r="G15" s="10" t="s">
        <v>2</v>
      </c>
    </row>
    <row r="16" spans="1:7" ht="15.75">
      <c r="A16" s="74" t="s">
        <v>37</v>
      </c>
      <c r="B16" s="43"/>
      <c r="C16" s="1"/>
      <c r="D16" s="43"/>
      <c r="E16" s="1"/>
      <c r="F16" s="43"/>
      <c r="G16" s="12"/>
    </row>
    <row r="17" spans="1:7" ht="15.75">
      <c r="A17" s="18" t="s">
        <v>3</v>
      </c>
      <c r="B17" s="43"/>
      <c r="C17" s="1"/>
      <c r="D17" s="43"/>
      <c r="E17" s="1"/>
      <c r="F17" s="43"/>
      <c r="G17" s="12"/>
    </row>
    <row r="18" spans="1:7" ht="15">
      <c r="A18" s="8" t="s">
        <v>41</v>
      </c>
      <c r="B18" s="49">
        <f>63080634-73428+15874017+54380</f>
        <v>78935603</v>
      </c>
      <c r="C18" s="50"/>
      <c r="D18" s="51">
        <f>65245806-71937+15189455+11381</f>
        <v>80374705</v>
      </c>
      <c r="E18" s="50"/>
      <c r="F18" s="51">
        <f>63990250-70288+15240691+59567</f>
        <v>79220220</v>
      </c>
      <c r="G18" s="12">
        <f>F18-D18</f>
        <v>-1154485</v>
      </c>
    </row>
    <row r="19" spans="1:7" ht="15">
      <c r="A19" s="8" t="s">
        <v>42</v>
      </c>
      <c r="B19" s="52">
        <f>32539+9008928+128759581+7714486+699-63080634+73428</f>
        <v>82509027</v>
      </c>
      <c r="C19" s="50"/>
      <c r="D19" s="51">
        <f>42425+8409736+98191605+8715909+1174-65245806+71937</f>
        <v>50186980</v>
      </c>
      <c r="E19" s="50"/>
      <c r="F19" s="51">
        <f>43438+18989207+97175229+8745309+2071-63990250+70288</f>
        <v>61035292</v>
      </c>
      <c r="G19" s="26">
        <f>F19-D19</f>
        <v>10848312</v>
      </c>
    </row>
    <row r="20" spans="1:7" ht="15.75">
      <c r="A20" s="18" t="s">
        <v>40</v>
      </c>
      <c r="B20" s="53">
        <f>+B18+B19</f>
        <v>161444630</v>
      </c>
      <c r="C20" s="54"/>
      <c r="D20" s="55">
        <f>+D18+D19</f>
        <v>130561685</v>
      </c>
      <c r="E20" s="54"/>
      <c r="F20" s="55">
        <f>+F18+F19</f>
        <v>140255512</v>
      </c>
      <c r="G20" s="37">
        <f>+G18+G19</f>
        <v>9693827</v>
      </c>
    </row>
    <row r="21" spans="1:7" ht="15">
      <c r="A21" s="8"/>
      <c r="B21" s="49"/>
      <c r="C21" s="50"/>
      <c r="D21" s="49"/>
      <c r="E21" s="50"/>
      <c r="F21" s="49"/>
      <c r="G21" s="12"/>
    </row>
    <row r="22" spans="1:7" ht="15.75">
      <c r="A22" s="18" t="s">
        <v>4</v>
      </c>
      <c r="B22" s="49"/>
      <c r="C22" s="50"/>
      <c r="D22" s="49"/>
      <c r="E22" s="50"/>
      <c r="F22" s="49"/>
      <c r="G22" s="12"/>
    </row>
    <row r="23" spans="1:7" ht="15">
      <c r="A23" s="8" t="s">
        <v>5</v>
      </c>
      <c r="B23" s="49" t="s">
        <v>6</v>
      </c>
      <c r="C23" s="50"/>
      <c r="D23" s="49" t="s">
        <v>6</v>
      </c>
      <c r="E23" s="50"/>
      <c r="F23" s="49" t="s">
        <v>6</v>
      </c>
      <c r="G23" s="12"/>
    </row>
    <row r="24" spans="1:7" ht="15">
      <c r="A24" s="8" t="s">
        <v>7</v>
      </c>
      <c r="B24" s="49">
        <v>162</v>
      </c>
      <c r="C24" s="50"/>
      <c r="D24" s="51">
        <v>761</v>
      </c>
      <c r="E24" s="50"/>
      <c r="F24" s="51">
        <v>765</v>
      </c>
      <c r="G24" s="12">
        <f aca="true" t="shared" si="0" ref="G24:G30">F24-D24</f>
        <v>4</v>
      </c>
    </row>
    <row r="25" spans="1:7" ht="15">
      <c r="A25" s="8" t="s">
        <v>8</v>
      </c>
      <c r="B25" s="56">
        <v>4748721</v>
      </c>
      <c r="C25" s="50"/>
      <c r="D25" s="51">
        <v>602698</v>
      </c>
      <c r="E25" s="50"/>
      <c r="F25" s="51">
        <v>602698</v>
      </c>
      <c r="G25" s="12">
        <f t="shared" si="0"/>
        <v>0</v>
      </c>
    </row>
    <row r="26" spans="1:7" ht="15">
      <c r="A26" s="8" t="s">
        <v>9</v>
      </c>
      <c r="B26" s="56">
        <v>82414680</v>
      </c>
      <c r="C26" s="50"/>
      <c r="D26" s="51">
        <v>73233221</v>
      </c>
      <c r="E26" s="50"/>
      <c r="F26" s="51">
        <v>73234220</v>
      </c>
      <c r="G26" s="12">
        <f t="shared" si="0"/>
        <v>999</v>
      </c>
    </row>
    <row r="27" spans="1:7" ht="15">
      <c r="A27" s="8" t="s">
        <v>10</v>
      </c>
      <c r="B27" s="49">
        <f>101401+1342735</f>
        <v>1444136</v>
      </c>
      <c r="C27" s="50"/>
      <c r="D27" s="51">
        <v>38606</v>
      </c>
      <c r="E27" s="50"/>
      <c r="F27" s="51">
        <v>45447</v>
      </c>
      <c r="G27" s="12">
        <f t="shared" si="0"/>
        <v>6841</v>
      </c>
    </row>
    <row r="28" spans="1:7" ht="15.75" hidden="1">
      <c r="A28" s="8" t="s">
        <v>11</v>
      </c>
      <c r="B28" s="49">
        <v>0</v>
      </c>
      <c r="C28" s="57"/>
      <c r="D28" s="49">
        <v>0</v>
      </c>
      <c r="E28" s="58"/>
      <c r="F28" s="49">
        <v>0</v>
      </c>
      <c r="G28" s="12">
        <f t="shared" si="0"/>
        <v>0</v>
      </c>
    </row>
    <row r="29" spans="1:7" ht="15">
      <c r="A29" s="8" t="s">
        <v>12</v>
      </c>
      <c r="B29" s="59">
        <v>18</v>
      </c>
      <c r="C29" s="50"/>
      <c r="D29" s="51">
        <v>0</v>
      </c>
      <c r="E29" s="50"/>
      <c r="F29" s="51">
        <v>2517</v>
      </c>
      <c r="G29" s="12">
        <f t="shared" si="0"/>
        <v>2517</v>
      </c>
    </row>
    <row r="30" spans="1:7" ht="15">
      <c r="A30" s="8" t="s">
        <v>13</v>
      </c>
      <c r="B30" s="60">
        <f>45427+2906624+61997+1629615+9484+6303168+9839810</f>
        <v>20796125</v>
      </c>
      <c r="C30" s="50"/>
      <c r="D30" s="61">
        <f>65451+2999595+48125+1912033+9484+6144158+13343586</f>
        <v>24522432</v>
      </c>
      <c r="E30" s="50"/>
      <c r="F30" s="61">
        <f>50909+2999595+48124+1912740+9484+6284708+13375169</f>
        <v>24680729</v>
      </c>
      <c r="G30" s="12">
        <f t="shared" si="0"/>
        <v>158297</v>
      </c>
    </row>
    <row r="31" spans="1:7" ht="15.75">
      <c r="A31" s="18" t="s">
        <v>14</v>
      </c>
      <c r="B31" s="62">
        <f>SUM(B24:B30)</f>
        <v>109403842</v>
      </c>
      <c r="C31" s="63"/>
      <c r="D31" s="62">
        <f>SUM(D24:D30)</f>
        <v>98397718</v>
      </c>
      <c r="E31" s="63"/>
      <c r="F31" s="62">
        <f>SUM(F24:F30)</f>
        <v>98566376</v>
      </c>
      <c r="G31" s="15">
        <f>SUM(G24:G30)</f>
        <v>168658</v>
      </c>
    </row>
    <row r="32" spans="1:7" ht="16.5" thickBot="1">
      <c r="A32" s="74" t="s">
        <v>15</v>
      </c>
      <c r="B32" s="64">
        <f>+B31+B20</f>
        <v>270848472</v>
      </c>
      <c r="C32" s="63"/>
      <c r="D32" s="64">
        <f>+D31+D20</f>
        <v>228959403</v>
      </c>
      <c r="E32" s="63"/>
      <c r="F32" s="64">
        <f>+F31+F20</f>
        <v>238821888</v>
      </c>
      <c r="G32" s="16">
        <f>F32-D32</f>
        <v>9862485</v>
      </c>
    </row>
    <row r="33" spans="1:7" ht="15.75" thickTop="1">
      <c r="A33" s="75"/>
      <c r="B33" s="49"/>
      <c r="C33" s="50"/>
      <c r="D33" s="49"/>
      <c r="E33" s="50"/>
      <c r="F33" s="49"/>
      <c r="G33" s="12"/>
    </row>
    <row r="34" spans="1:7" ht="15.75">
      <c r="A34" s="74" t="s">
        <v>16</v>
      </c>
      <c r="B34" s="49"/>
      <c r="C34" s="50"/>
      <c r="D34" s="49"/>
      <c r="E34" s="50"/>
      <c r="F34" s="49"/>
      <c r="G34" s="12"/>
    </row>
    <row r="35" spans="1:7" ht="15.75">
      <c r="A35" s="18" t="s">
        <v>17</v>
      </c>
      <c r="B35" s="65"/>
      <c r="C35" s="50"/>
      <c r="D35" s="65"/>
      <c r="E35" s="50"/>
      <c r="F35" s="65"/>
      <c r="G35" s="12"/>
    </row>
    <row r="36" spans="1:7" ht="15">
      <c r="A36" s="8" t="s">
        <v>18</v>
      </c>
      <c r="B36" s="49">
        <f>30143260+1440379</f>
        <v>31583639</v>
      </c>
      <c r="C36" s="50"/>
      <c r="D36" s="51">
        <f>35523815+1682241</f>
        <v>37206056</v>
      </c>
      <c r="E36" s="50"/>
      <c r="F36" s="51">
        <f>35606156+1695060</f>
        <v>37301216</v>
      </c>
      <c r="G36" s="12">
        <f>F36-D36</f>
        <v>95160</v>
      </c>
    </row>
    <row r="37" spans="1:7" ht="15">
      <c r="A37" s="8" t="s">
        <v>19</v>
      </c>
      <c r="B37" s="65"/>
      <c r="C37" s="50"/>
      <c r="D37" s="65"/>
      <c r="E37" s="50"/>
      <c r="F37" s="65"/>
      <c r="G37" s="12"/>
    </row>
    <row r="38" spans="1:8" ht="15">
      <c r="A38" s="8" t="s">
        <v>20</v>
      </c>
      <c r="B38" s="49">
        <f>27546384+6939389+2605110+50647</f>
        <v>37141530</v>
      </c>
      <c r="C38" s="50"/>
      <c r="D38" s="51">
        <f>23292769+742145+3191273+191+28931</f>
        <v>27255309</v>
      </c>
      <c r="E38" s="50"/>
      <c r="F38" s="51">
        <f>17862023+12106179+102413+3495746+191</f>
        <v>33566552</v>
      </c>
      <c r="G38" s="12">
        <f>F38-D38</f>
        <v>6311243</v>
      </c>
      <c r="H38" s="33">
        <f>172932280.58-41531.53-323618.81-46520.05-1822308.46-498.46-380900.44-32.83-13862.44-17928.87</f>
        <v>170285078.68999997</v>
      </c>
    </row>
    <row r="39" spans="1:8" ht="15">
      <c r="A39" s="8" t="s">
        <v>21</v>
      </c>
      <c r="B39" s="49">
        <v>65895</v>
      </c>
      <c r="C39" s="50"/>
      <c r="D39" s="49">
        <v>70804</v>
      </c>
      <c r="E39" s="50"/>
      <c r="F39" s="49">
        <v>70804</v>
      </c>
      <c r="G39" s="12">
        <f>F39-D39</f>
        <v>0</v>
      </c>
      <c r="H39" s="33">
        <f>+H38*71.0936</f>
        <v>12106179270.355381</v>
      </c>
    </row>
    <row r="40" spans="1:7" ht="15">
      <c r="A40" s="8" t="s">
        <v>22</v>
      </c>
      <c r="B40" s="49">
        <f>28435598-1495500</f>
        <v>26940098</v>
      </c>
      <c r="C40" s="50"/>
      <c r="D40" s="51">
        <f>32571269-881000</f>
        <v>31690269</v>
      </c>
      <c r="E40" s="50"/>
      <c r="F40" s="51">
        <f>35019870-3163000</f>
        <v>31856870</v>
      </c>
      <c r="G40" s="12">
        <f>F40-D40</f>
        <v>166601</v>
      </c>
    </row>
    <row r="41" spans="1:8" ht="15">
      <c r="A41" s="8" t="s">
        <v>23</v>
      </c>
      <c r="B41" s="60">
        <f>167664597-50647-156559365-6939389-2605110-65895</f>
        <v>1444191</v>
      </c>
      <c r="C41" s="50"/>
      <c r="D41" s="61">
        <f>118671737-28931-77119329-36590698-742145-3191273-70804-190</f>
        <v>928367</v>
      </c>
      <c r="E41" s="50"/>
      <c r="F41" s="61">
        <f>131157959-102413-71246946-42947812-12106179-3495746-70804-191</f>
        <v>1187868</v>
      </c>
      <c r="G41" s="13">
        <f>F41-D41</f>
        <v>259501</v>
      </c>
      <c r="H41" s="33"/>
    </row>
    <row r="42" spans="1:7" ht="15.75">
      <c r="A42" s="18" t="s">
        <v>24</v>
      </c>
      <c r="B42" s="66">
        <f>SUM(B36:B41)</f>
        <v>97175353</v>
      </c>
      <c r="C42" s="63"/>
      <c r="D42" s="66">
        <f>SUM(D36:D41)</f>
        <v>97150805</v>
      </c>
      <c r="E42" s="63"/>
      <c r="F42" s="66">
        <f>SUM(F36:F41)</f>
        <v>103983310</v>
      </c>
      <c r="G42" s="14">
        <f>SUM(G36:G41)</f>
        <v>6832505</v>
      </c>
    </row>
    <row r="43" spans="1:7" ht="15">
      <c r="A43" s="19"/>
      <c r="B43" s="49"/>
      <c r="C43" s="50"/>
      <c r="D43" s="49"/>
      <c r="E43" s="50"/>
      <c r="F43" s="49"/>
      <c r="G43" s="12"/>
    </row>
    <row r="44" spans="1:7" ht="15.75">
      <c r="A44" s="18" t="s">
        <v>25</v>
      </c>
      <c r="B44" s="49"/>
      <c r="C44" s="50"/>
      <c r="D44" s="49"/>
      <c r="E44" s="50"/>
      <c r="F44" s="49"/>
      <c r="G44" s="12"/>
    </row>
    <row r="45" spans="1:7" ht="15">
      <c r="A45" s="8" t="s">
        <v>26</v>
      </c>
      <c r="B45" s="49"/>
      <c r="C45" s="50"/>
      <c r="D45" s="49"/>
      <c r="E45" s="50"/>
      <c r="F45" s="49"/>
      <c r="G45" s="12"/>
    </row>
    <row r="46" spans="1:7" ht="15">
      <c r="A46" s="8" t="s">
        <v>27</v>
      </c>
      <c r="B46" s="49">
        <v>3792666</v>
      </c>
      <c r="C46" s="50"/>
      <c r="D46" s="49">
        <v>3913978</v>
      </c>
      <c r="E46" s="50"/>
      <c r="F46" s="49">
        <v>3913978</v>
      </c>
      <c r="G46" s="12">
        <f>F46-D46</f>
        <v>0</v>
      </c>
    </row>
    <row r="47" spans="1:7" ht="15">
      <c r="A47" s="8" t="s">
        <v>28</v>
      </c>
      <c r="B47" s="49">
        <f>119468+24121-1129</f>
        <v>142460</v>
      </c>
      <c r="C47" s="50"/>
      <c r="D47" s="51">
        <f>70587+1150+8270</f>
        <v>80007</v>
      </c>
      <c r="E47" s="50"/>
      <c r="F47" s="51">
        <f>72833+18999+4660</f>
        <v>96492</v>
      </c>
      <c r="G47" s="12">
        <f>F47-D47</f>
        <v>16485</v>
      </c>
    </row>
    <row r="48" spans="1:7" ht="15">
      <c r="A48" s="8" t="s">
        <v>43</v>
      </c>
      <c r="B48" s="49">
        <f>1495500+156559365</f>
        <v>158054865</v>
      </c>
      <c r="C48" s="50"/>
      <c r="D48" s="51">
        <f>881000+77119329+36590698</f>
        <v>114591027</v>
      </c>
      <c r="E48" s="50"/>
      <c r="F48" s="51">
        <f>3163000+71246946+42947812</f>
        <v>117357758</v>
      </c>
      <c r="G48" s="44">
        <f>F48-D48</f>
        <v>2766731</v>
      </c>
    </row>
    <row r="49" spans="1:7" ht="15">
      <c r="A49" s="8" t="s">
        <v>46</v>
      </c>
      <c r="B49" s="49">
        <v>0</v>
      </c>
      <c r="C49" s="50"/>
      <c r="D49" s="51">
        <v>4657669</v>
      </c>
      <c r="E49" s="50"/>
      <c r="F49" s="51">
        <v>4912141</v>
      </c>
      <c r="G49" s="12">
        <f>F49-D49</f>
        <v>254472</v>
      </c>
    </row>
    <row r="50" spans="1:7" ht="15.75">
      <c r="A50" s="8" t="s">
        <v>29</v>
      </c>
      <c r="B50" s="49">
        <f>7764294+782790</f>
        <v>8547084</v>
      </c>
      <c r="C50" s="50"/>
      <c r="D50" s="51">
        <f>3227019+932641</f>
        <v>4159660</v>
      </c>
      <c r="E50" s="63"/>
      <c r="F50" s="51">
        <f>2992179+933836</f>
        <v>3926015</v>
      </c>
      <c r="G50" s="12">
        <f>F50-D50</f>
        <v>-233645</v>
      </c>
    </row>
    <row r="51" spans="1:7" ht="15.75">
      <c r="A51" s="18" t="s">
        <v>30</v>
      </c>
      <c r="B51" s="62">
        <f>SUM(B46:B50)</f>
        <v>170537075</v>
      </c>
      <c r="C51" s="63"/>
      <c r="D51" s="62">
        <f>SUM(D46:D50)</f>
        <v>127402341</v>
      </c>
      <c r="E51" s="50"/>
      <c r="F51" s="62">
        <f>SUM(F46:F50)</f>
        <v>130206384</v>
      </c>
      <c r="G51" s="15">
        <f>SUM(G45:G50)</f>
        <v>2804043</v>
      </c>
    </row>
    <row r="52" spans="1:7" ht="15">
      <c r="A52" s="8"/>
      <c r="B52" s="49"/>
      <c r="C52" s="50"/>
      <c r="D52" s="49"/>
      <c r="E52" s="50"/>
      <c r="F52" s="49"/>
      <c r="G52" s="12"/>
    </row>
    <row r="53" spans="1:7" ht="15.75">
      <c r="A53" s="18" t="s">
        <v>31</v>
      </c>
      <c r="B53" s="49"/>
      <c r="C53" s="50"/>
      <c r="D53" s="49"/>
      <c r="E53" s="50"/>
      <c r="F53" s="49"/>
      <c r="G53" s="12"/>
    </row>
    <row r="54" spans="1:7" ht="15">
      <c r="A54" s="8" t="s">
        <v>32</v>
      </c>
      <c r="B54" s="49"/>
      <c r="C54" s="50"/>
      <c r="D54" s="49"/>
      <c r="E54" s="50"/>
      <c r="F54" s="49"/>
      <c r="G54" s="12"/>
    </row>
    <row r="55" spans="1:7" ht="15">
      <c r="A55" s="8" t="s">
        <v>33</v>
      </c>
      <c r="B55" s="49">
        <f>4000</f>
        <v>4000</v>
      </c>
      <c r="C55" s="50"/>
      <c r="D55" s="49">
        <f>4000</f>
        <v>4000</v>
      </c>
      <c r="E55" s="50"/>
      <c r="F55" s="49">
        <f>4000</f>
        <v>4000</v>
      </c>
      <c r="G55" s="12">
        <f>F55-D55</f>
        <v>0</v>
      </c>
    </row>
    <row r="56" spans="1:7" ht="15">
      <c r="A56" s="8" t="s">
        <v>34</v>
      </c>
      <c r="B56" s="49">
        <v>20000</v>
      </c>
      <c r="C56" s="50"/>
      <c r="D56" s="49">
        <v>20000</v>
      </c>
      <c r="E56" s="50"/>
      <c r="F56" s="49">
        <v>20000</v>
      </c>
      <c r="G56" s="12">
        <f>F56-D56</f>
        <v>0</v>
      </c>
    </row>
    <row r="57" spans="1:7" ht="15">
      <c r="A57" s="8" t="s">
        <v>39</v>
      </c>
      <c r="B57" s="60">
        <v>3112044</v>
      </c>
      <c r="C57" s="50"/>
      <c r="D57" s="61">
        <v>4382257</v>
      </c>
      <c r="E57" s="50"/>
      <c r="F57" s="61">
        <v>4608194</v>
      </c>
      <c r="G57" s="13">
        <f>F57-D57</f>
        <v>225937</v>
      </c>
    </row>
    <row r="58" spans="1:7" ht="15.75">
      <c r="A58" s="18" t="s">
        <v>35</v>
      </c>
      <c r="B58" s="67">
        <f>SUM(B55:B57)</f>
        <v>3136044</v>
      </c>
      <c r="C58" s="63"/>
      <c r="D58" s="67">
        <f>SUM(D55:D57)</f>
        <v>4406257</v>
      </c>
      <c r="E58" s="63"/>
      <c r="F58" s="67">
        <f>SUM(F55:F57)</f>
        <v>4632194</v>
      </c>
      <c r="G58" s="14">
        <f>SUM(G55:G57)</f>
        <v>225937</v>
      </c>
    </row>
    <row r="59" spans="1:7" ht="16.5" thickBot="1">
      <c r="A59" s="76" t="s">
        <v>36</v>
      </c>
      <c r="B59" s="68">
        <f>B42+B51+B58</f>
        <v>270848472</v>
      </c>
      <c r="C59" s="69"/>
      <c r="D59" s="68">
        <f>D42+D51+D58</f>
        <v>228959403</v>
      </c>
      <c r="E59" s="70"/>
      <c r="F59" s="68">
        <f>F42+F51+F58</f>
        <v>238821888</v>
      </c>
      <c r="G59" s="45">
        <f>F59-D59</f>
        <v>9862485</v>
      </c>
    </row>
    <row r="60" spans="1:7" ht="15.75" thickTop="1">
      <c r="A60" s="8"/>
      <c r="B60" s="35"/>
      <c r="C60" s="1"/>
      <c r="D60" s="1"/>
      <c r="E60" s="1"/>
      <c r="F60" s="46"/>
      <c r="G60" s="7"/>
    </row>
    <row r="61" spans="1:7" ht="15" customHeight="1">
      <c r="A61" s="2"/>
      <c r="B61" s="3"/>
      <c r="C61" s="4"/>
      <c r="D61" s="5"/>
      <c r="E61" s="4"/>
      <c r="F61" s="6"/>
      <c r="G61" s="6"/>
    </row>
    <row r="62" spans="1:7" ht="19.5" customHeight="1">
      <c r="A62" s="31" t="s">
        <v>45</v>
      </c>
      <c r="B62" s="27"/>
      <c r="C62" s="28"/>
      <c r="D62" s="36"/>
      <c r="E62" s="27"/>
      <c r="F62" s="47"/>
      <c r="G62" s="22"/>
    </row>
    <row r="63" spans="1:7" ht="15.75" customHeight="1">
      <c r="A63" s="32" t="s">
        <v>56</v>
      </c>
      <c r="B63" s="1"/>
      <c r="C63" s="28"/>
      <c r="D63" s="36"/>
      <c r="E63" s="27"/>
      <c r="F63" s="47"/>
      <c r="G63" s="7"/>
    </row>
    <row r="64" spans="1:12" ht="12.75" customHeight="1">
      <c r="A64" s="32" t="s">
        <v>47</v>
      </c>
      <c r="B64" s="1"/>
      <c r="C64" s="30"/>
      <c r="D64" s="30"/>
      <c r="E64" s="30"/>
      <c r="F64" s="12"/>
      <c r="G64" s="12"/>
      <c r="H64" s="30"/>
      <c r="I64" s="30"/>
      <c r="J64" s="30"/>
      <c r="K64" s="30"/>
      <c r="L64" s="30"/>
    </row>
    <row r="65" spans="1:7" ht="15.75">
      <c r="A65" s="2" t="s">
        <v>48</v>
      </c>
      <c r="B65" s="29"/>
      <c r="C65" s="29"/>
      <c r="D65" s="29"/>
      <c r="E65" s="29"/>
      <c r="F65" s="48"/>
      <c r="G65" s="6"/>
    </row>
    <row r="67" spans="2:6" ht="15" hidden="1">
      <c r="B67">
        <f>B59-B32</f>
        <v>0</v>
      </c>
      <c r="D67">
        <f>D59-D32</f>
        <v>0</v>
      </c>
      <c r="E67">
        <f>E59-E32</f>
        <v>0</v>
      </c>
      <c r="F67">
        <f>F59-F32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2007-11-02T14:37:21Z</cp:lastPrinted>
  <dcterms:created xsi:type="dcterms:W3CDTF">2000-01-13T22:55:02Z</dcterms:created>
  <dcterms:modified xsi:type="dcterms:W3CDTF">2007-11-07T17:20:12Z</dcterms:modified>
  <cp:category/>
  <cp:version/>
  <cp:contentType/>
  <cp:contentStatus/>
</cp:coreProperties>
</file>