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55" windowWidth="15480" windowHeight="9960"/>
  </bookViews>
  <sheets>
    <sheet name="Balance Sheet - 24 Dec.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- 24 Dec. 2013'!$A$9:$F$65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- 24 Dec. 2013'!$A$8:$F$61</definedName>
  </definedNames>
  <calcPr calcId="145621"/>
</workbook>
</file>

<file path=xl/calcChain.xml><?xml version="1.0" encoding="utf-8"?>
<calcChain xmlns="http://schemas.openxmlformats.org/spreadsheetml/2006/main">
  <c r="F49" i="1" l="1"/>
  <c r="F28" i="1"/>
  <c r="F19" i="1"/>
  <c r="F47" i="1" l="1"/>
  <c r="F39" i="1"/>
  <c r="F50" i="1"/>
  <c r="F48" i="1"/>
  <c r="F42" i="1"/>
  <c r="F41" i="1"/>
  <c r="F37" i="1" l="1"/>
  <c r="F31" i="1"/>
  <c r="F25" i="1"/>
  <c r="F18" i="1"/>
  <c r="D58" i="1" l="1"/>
  <c r="D50" i="1"/>
  <c r="D49" i="1"/>
  <c r="D48" i="1"/>
  <c r="D51" i="1" s="1"/>
  <c r="D47" i="1"/>
  <c r="D42" i="1"/>
  <c r="D41" i="1"/>
  <c r="D39" i="1"/>
  <c r="D37" i="1"/>
  <c r="D31" i="1"/>
  <c r="D28" i="1"/>
  <c r="D26" i="1"/>
  <c r="D25" i="1"/>
  <c r="D19" i="1"/>
  <c r="D18" i="1"/>
  <c r="D21" i="1" s="1"/>
  <c r="D32" i="1" l="1"/>
  <c r="D33" i="1" s="1"/>
  <c r="D43" i="1"/>
  <c r="D59" i="1" s="1"/>
  <c r="F43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26" i="1"/>
  <c r="F21" i="1"/>
  <c r="D22" i="4" l="1"/>
  <c r="F32" i="1"/>
  <c r="F33" i="1" s="1"/>
  <c r="F51" i="1"/>
  <c r="F59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F63" i="2" s="1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7" i="1" l="1"/>
  <c r="B36" i="3"/>
  <c r="F36" i="2"/>
  <c r="G36" i="2" s="1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D41" i="4"/>
  <c r="B67" i="1"/>
  <c r="G54" i="3"/>
  <c r="C37" i="4"/>
  <c r="G46" i="2"/>
  <c r="B62" i="3"/>
  <c r="B70" i="3" s="1"/>
  <c r="F62" i="3"/>
  <c r="F70" i="3" s="1"/>
  <c r="B63" i="2"/>
  <c r="B71" i="2" s="1"/>
  <c r="D62" i="3"/>
  <c r="G62" i="3" s="1"/>
  <c r="D36" i="3"/>
  <c r="G35" i="2"/>
  <c r="D63" i="2"/>
  <c r="G63" i="2" s="1"/>
  <c r="D71" i="2" l="1"/>
  <c r="F71" i="2"/>
  <c r="E37" i="4"/>
  <c r="D70" i="3"/>
  <c r="G36" i="3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<sst xmlns="http://schemas.openxmlformats.org/spreadsheetml/2006/main" count="211" uniqueCount="94">
  <si>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</si>
  <si>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</si>
  <si>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</si>
  <si>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</si>
  <si>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</si>
  <si>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</si>
  <si>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</si>
  <si>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</si>
  <si>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</si>
  <si>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</si>
  <si>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</si>
  <si>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</si>
  <si>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</si>
  <si>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</si>
  <si>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</si>
  <si>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</si>
  <si>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</si>
  <si>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</si>
  <si>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</si>
  <si>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</si>
  <si>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</si>
  <si>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</si>
  <si>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</si>
  <si>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</si>
  <si>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</si>
  <si>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</si>
  <si>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</si>
  <si>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</si>
  <si>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</si>
  <si>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</si>
  <si>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</si>
  <si>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</si>
  <si>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</si>
  <si>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</si>
  <si>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</si>
  <si>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</si>
  <si>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</si>
  <si>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</si>
  <si>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</si>
  <si>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</si>
  <si>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</si>
  <si>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</si>
  <si>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</si>
  <si>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</si>
  <si>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</si>
  <si>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</si>
  <si>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</si>
  <si>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</si>
  <si>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</si>
  <si>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</si>
  <si>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</si>
  <si>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</si>
  <si>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</si>
  <si>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</si>
  <si>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</si>
  <si>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</si>
  <si>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</si>
  <si>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</si>
  <si>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</si>
  <si>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</si>
  <si>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</si>
  <si>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</si>
  <si>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</si>
  <si>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</si>
  <si>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</si>
  <si>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</si>
  <si>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</si>
  <si>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</si>
  <si>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</si>
  <si>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</si>
  <si>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</si>
  <si>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</si>
  <si>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</si>
  <si>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</si>
  <si>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</si>
  <si>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</si>
  <si>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</si>
  <si>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</si>
  <si>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</si>
  <si>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</si>
  <si>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</si>
  <si>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</si>
  <si>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</si>
  <si>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</si>
  <si>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</si>
  <si>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</si>
  <si>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</si>
  <si>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11 DECEMBER</t>
  </si>
  <si>
    <t>As At 24 DECEMBER 2013</t>
  </si>
  <si>
    <t>24 DECEMBER</t>
  </si>
  <si>
    <t>26 DECEMBER</t>
  </si>
  <si>
    <r>
      <t xml:space="preserve">* </t>
    </r>
    <r>
      <rPr>
        <sz val="12"/>
        <rFont val="Arial Unicode MS"/>
        <family val="2"/>
      </rPr>
      <t>The year to date loss of $15.92bn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</si>
  <si>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</si>
  <si>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08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</si>
</sst>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#,##0.00_ ;\-#,##0.00\ "/>
    <numFmt numFmtId="166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6" fontId="6" fillId="2" borderId="0" xfId="0" applyNumberFormat="1" applyFont="1" applyFill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A74" sqref="A7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5.77734375" style="14" bestFit="1" customWidth="1"/>
    <col min="8" max="8" width="19.6640625" bestFit="1" customWidth="1"/>
    <col min="9" max="9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57" t="s">
        <v>92</v>
      </c>
      <c r="B5" s="4"/>
      <c r="C5" s="4"/>
      <c r="D5" s="4"/>
      <c r="F5" s="4"/>
    </row>
    <row r="6" spans="1:6" ht="18.75">
      <c r="A6" s="158" t="s">
        <v>93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8"/>
      <c r="B8" s="9"/>
      <c r="C8" s="10"/>
      <c r="D8" s="9"/>
      <c r="E8" s="10"/>
      <c r="F8" s="9"/>
    </row>
    <row r="9" spans="1:6" s="14" customFormat="1" ht="20.25">
      <c r="A9" s="144" t="s">
        <v>1</v>
      </c>
      <c r="B9" s="145"/>
      <c r="C9" s="146"/>
      <c r="D9" s="145"/>
      <c r="E9" s="146"/>
      <c r="F9" s="145"/>
    </row>
    <row r="10" spans="1:6" s="14" customFormat="1" ht="20.25">
      <c r="A10" s="147" t="s">
        <v>2</v>
      </c>
      <c r="B10" s="148"/>
      <c r="C10" s="149"/>
      <c r="D10" s="148"/>
      <c r="E10" s="149"/>
      <c r="F10" s="148"/>
    </row>
    <row r="11" spans="1:6" s="14" customFormat="1" ht="20.25">
      <c r="A11" s="150" t="s">
        <v>88</v>
      </c>
      <c r="B11" s="148"/>
      <c r="C11" s="149"/>
      <c r="D11" s="148"/>
      <c r="E11" s="149"/>
      <c r="F11" s="148"/>
    </row>
    <row r="12" spans="1:6" s="14" customFormat="1">
      <c r="A12" s="151" t="s">
        <v>3</v>
      </c>
      <c r="B12" s="152"/>
      <c r="C12" s="152"/>
      <c r="D12" s="152"/>
      <c r="E12" s="152"/>
      <c r="F12" s="153"/>
    </row>
    <row r="13" spans="1:6" s="14" customFormat="1">
      <c r="A13" s="21"/>
      <c r="B13" s="66">
        <v>2012</v>
      </c>
      <c r="C13" s="22"/>
      <c r="D13" s="66">
        <v>2013</v>
      </c>
      <c r="E13" s="23"/>
      <c r="F13" s="66">
        <v>2013</v>
      </c>
    </row>
    <row r="14" spans="1:6" s="14" customFormat="1">
      <c r="A14" s="21"/>
      <c r="B14" s="67" t="s">
        <v>90</v>
      </c>
      <c r="C14" s="24"/>
      <c r="D14" s="67" t="s">
        <v>87</v>
      </c>
      <c r="E14" s="24"/>
      <c r="F14" s="67" t="s">
        <v>89</v>
      </c>
    </row>
    <row r="15" spans="1:6" s="14" customFormat="1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>
      <c r="A16" s="25" t="s">
        <v>6</v>
      </c>
      <c r="B16" s="69"/>
      <c r="C16" s="26"/>
      <c r="D16" s="69"/>
      <c r="E16" s="26"/>
      <c r="F16" s="69"/>
    </row>
    <row r="17" spans="1:6" s="14" customFormat="1">
      <c r="A17" s="27" t="s">
        <v>7</v>
      </c>
      <c r="B17" s="69"/>
      <c r="C17" s="26"/>
      <c r="D17" s="69"/>
      <c r="E17" s="26"/>
      <c r="F17" s="69"/>
    </row>
    <row r="18" spans="1:6" s="14" customFormat="1">
      <c r="A18" s="21" t="s">
        <v>8</v>
      </c>
      <c r="B18" s="70">
        <v>32800607</v>
      </c>
      <c r="C18" s="28"/>
      <c r="D18" s="70">
        <f>40859319-26588</f>
        <v>40832731</v>
      </c>
      <c r="E18" s="28"/>
      <c r="F18" s="70">
        <f>40966990-26658</f>
        <v>40940332</v>
      </c>
    </row>
    <row r="19" spans="1:6" s="14" customFormat="1">
      <c r="A19" s="21" t="s">
        <v>9</v>
      </c>
      <c r="B19" s="70">
        <v>124007992</v>
      </c>
      <c r="C19" s="28"/>
      <c r="D19" s="70">
        <f>118227+33325924+92892128-40859319+26588+16723735+574</f>
        <v>102227857</v>
      </c>
      <c r="E19" s="28"/>
      <c r="F19" s="70">
        <f>116560+57100185+86756241-40966990+26658+16768716+168</f>
        <v>119801538</v>
      </c>
    </row>
    <row r="20" spans="1:6" s="14" customFormat="1">
      <c r="A20" s="21" t="s">
        <v>42</v>
      </c>
      <c r="B20" s="70">
        <v>26955767</v>
      </c>
      <c r="C20" s="28"/>
      <c r="D20" s="70">
        <v>31348693</v>
      </c>
      <c r="E20" s="28"/>
      <c r="F20" s="70">
        <v>31299550</v>
      </c>
    </row>
    <row r="21" spans="1:6" s="14" customFormat="1">
      <c r="A21" s="27" t="s">
        <v>10</v>
      </c>
      <c r="B21" s="71">
        <v>183764366</v>
      </c>
      <c r="C21" s="29"/>
      <c r="D21" s="71">
        <f>+D18+D19+D20</f>
        <v>174409281</v>
      </c>
      <c r="E21" s="29"/>
      <c r="F21" s="71">
        <f>+F18+F19+F20</f>
        <v>192041420</v>
      </c>
    </row>
    <row r="22" spans="1:6" s="14" customFormat="1">
      <c r="A22" s="21"/>
      <c r="B22" s="70"/>
      <c r="C22" s="28"/>
      <c r="D22" s="70"/>
      <c r="E22" s="28"/>
      <c r="F22" s="70"/>
    </row>
    <row r="23" spans="1:6" s="14" customFormat="1">
      <c r="A23" s="27" t="s">
        <v>11</v>
      </c>
      <c r="B23" s="70"/>
      <c r="C23" s="28"/>
      <c r="D23" s="70"/>
      <c r="E23" s="28"/>
      <c r="F23" s="70"/>
    </row>
    <row r="24" spans="1:6" s="14" customFormat="1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>
      <c r="A25" s="21" t="s">
        <v>44</v>
      </c>
      <c r="B25" s="70">
        <v>92303137</v>
      </c>
      <c r="C25" s="28"/>
      <c r="D25" s="70">
        <f>984+100238941</f>
        <v>100239925</v>
      </c>
      <c r="E25" s="28"/>
      <c r="F25" s="70">
        <f>5651+100310737</f>
        <v>100316388</v>
      </c>
    </row>
    <row r="26" spans="1:6" s="14" customFormat="1" hidden="1">
      <c r="A26" s="21" t="s">
        <v>14</v>
      </c>
      <c r="B26" s="70">
        <v>0</v>
      </c>
      <c r="C26" s="28"/>
      <c r="D26" s="70">
        <f>0</f>
        <v>0</v>
      </c>
      <c r="E26" s="28"/>
      <c r="F26" s="70">
        <f>0</f>
        <v>0</v>
      </c>
    </row>
    <row r="27" spans="1:6" s="14" customFormat="1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>
      <c r="A28" s="21" t="s">
        <v>86</v>
      </c>
      <c r="B28" s="72">
        <v>13369335</v>
      </c>
      <c r="C28" s="47"/>
      <c r="D28" s="72">
        <f>9740112+16284838</f>
        <v>26024950</v>
      </c>
      <c r="E28" s="28"/>
      <c r="F28" s="72">
        <f>9740112+15919297</f>
        <v>25659409</v>
      </c>
    </row>
    <row r="29" spans="1:6" s="14" customFormat="1" ht="17.25" customHeight="1">
      <c r="A29" s="21" t="s">
        <v>16</v>
      </c>
      <c r="B29" s="70">
        <v>1000000</v>
      </c>
      <c r="C29" s="30"/>
      <c r="D29" s="70">
        <v>12889000</v>
      </c>
      <c r="E29" s="31"/>
      <c r="F29" s="70">
        <v>9264840</v>
      </c>
    </row>
    <row r="30" spans="1:6" s="14" customFormat="1" hidden="1">
      <c r="A30" s="21" t="s">
        <v>17</v>
      </c>
      <c r="B30" s="70">
        <v>345</v>
      </c>
      <c r="C30" s="28"/>
      <c r="D30" s="70">
        <v>0</v>
      </c>
      <c r="E30" s="28"/>
      <c r="F30" s="70">
        <v>0</v>
      </c>
    </row>
    <row r="31" spans="1:6" s="14" customFormat="1">
      <c r="A31" s="21" t="s">
        <v>18</v>
      </c>
      <c r="B31" s="73">
        <v>23986067</v>
      </c>
      <c r="C31" s="28"/>
      <c r="D31" s="73">
        <f>4206706+3176713-25510+9012+5675342+27172601-12889000+122746</f>
        <v>27448610</v>
      </c>
      <c r="E31" s="28"/>
      <c r="F31" s="73">
        <f>4206706+3195150+36+51332+5683784+23809911-9264840+103666</f>
        <v>27785745</v>
      </c>
    </row>
    <row r="32" spans="1:6" s="14" customFormat="1">
      <c r="A32" s="27" t="s">
        <v>19</v>
      </c>
      <c r="B32" s="74">
        <v>130658884</v>
      </c>
      <c r="C32" s="32"/>
      <c r="D32" s="74">
        <f>SUM(D25:D31)</f>
        <v>166602485</v>
      </c>
      <c r="E32" s="32"/>
      <c r="F32" s="74">
        <f>SUM(F25:F31)</f>
        <v>163026382</v>
      </c>
    </row>
    <row r="33" spans="1:8" s="14" customFormat="1" ht="18" thickBot="1">
      <c r="A33" s="25" t="s">
        <v>20</v>
      </c>
      <c r="B33" s="75">
        <v>314423250</v>
      </c>
      <c r="C33" s="32"/>
      <c r="D33" s="75">
        <f>+D32+D21</f>
        <v>341011766</v>
      </c>
      <c r="E33" s="32"/>
      <c r="F33" s="75">
        <f>+F32+F21</f>
        <v>355067802</v>
      </c>
    </row>
    <row r="34" spans="1:8" s="14" customFormat="1" ht="18" thickTop="1">
      <c r="A34" s="21"/>
      <c r="B34" s="70"/>
      <c r="C34" s="28"/>
      <c r="D34" s="70"/>
      <c r="E34" s="28"/>
      <c r="F34" s="70"/>
    </row>
    <row r="35" spans="1:8" s="14" customFormat="1">
      <c r="A35" s="25" t="s">
        <v>21</v>
      </c>
      <c r="B35" s="70"/>
      <c r="C35" s="28"/>
      <c r="D35" s="70"/>
      <c r="E35" s="28"/>
      <c r="F35" s="70"/>
    </row>
    <row r="36" spans="1:8" s="14" customFormat="1">
      <c r="A36" s="27" t="s">
        <v>22</v>
      </c>
      <c r="B36" s="76"/>
      <c r="C36" s="28"/>
      <c r="D36" s="76"/>
      <c r="E36" s="28"/>
      <c r="F36" s="76"/>
    </row>
    <row r="37" spans="1:8" s="14" customFormat="1">
      <c r="A37" s="21" t="s">
        <v>23</v>
      </c>
      <c r="B37" s="70">
        <v>67384880</v>
      </c>
      <c r="C37" s="28"/>
      <c r="D37" s="70">
        <f>55908886+2811460</f>
        <v>58720346</v>
      </c>
      <c r="E37" s="28"/>
      <c r="F37" s="70">
        <f>69015829+2823010</f>
        <v>71838839</v>
      </c>
    </row>
    <row r="38" spans="1:8" s="14" customFormat="1">
      <c r="A38" s="21" t="s">
        <v>24</v>
      </c>
      <c r="B38" s="76"/>
      <c r="C38" s="28"/>
      <c r="D38" s="76"/>
      <c r="E38" s="28"/>
      <c r="F38" s="76"/>
    </row>
    <row r="39" spans="1:8" s="14" customFormat="1">
      <c r="A39" s="21" t="s">
        <v>25</v>
      </c>
      <c r="B39" s="70">
        <v>6330174</v>
      </c>
      <c r="C39" s="28"/>
      <c r="D39" s="70">
        <f>15136973+37170+1170242+4765682</f>
        <v>21110067</v>
      </c>
      <c r="E39" s="28"/>
      <c r="F39" s="70">
        <f>5636596+36934+1255856+17973885</f>
        <v>24903271</v>
      </c>
      <c r="G39" s="143"/>
    </row>
    <row r="40" spans="1:8" s="14" customFormat="1">
      <c r="A40" s="21" t="s">
        <v>26</v>
      </c>
      <c r="B40" s="70">
        <v>73325376</v>
      </c>
      <c r="C40" s="28"/>
      <c r="D40" s="70">
        <v>71438416</v>
      </c>
      <c r="E40" s="28"/>
      <c r="F40" s="70">
        <v>73233238</v>
      </c>
      <c r="G40" s="143"/>
    </row>
    <row r="41" spans="1:8" s="14" customFormat="1">
      <c r="A41" s="21" t="s">
        <v>27</v>
      </c>
      <c r="B41" s="70">
        <v>57475582</v>
      </c>
      <c r="C41" s="28"/>
      <c r="D41" s="70">
        <f>66437131-1495000</f>
        <v>64942131</v>
      </c>
      <c r="E41" s="28"/>
      <c r="F41" s="70">
        <f>65520542-490000</f>
        <v>65030542</v>
      </c>
    </row>
    <row r="42" spans="1:8" s="14" customFormat="1">
      <c r="A42" s="21" t="s">
        <v>28</v>
      </c>
      <c r="B42" s="70">
        <v>3100980</v>
      </c>
      <c r="C42" s="28"/>
      <c r="D42" s="70">
        <f>45720461-37170-21186745-16043258-4765682-1170242</f>
        <v>2517364</v>
      </c>
      <c r="E42" s="28"/>
      <c r="F42" s="70">
        <f>54930199-36934-18005379-15922001-1255856-17973885</f>
        <v>1736144</v>
      </c>
    </row>
    <row r="43" spans="1:8" s="14" customFormat="1">
      <c r="A43" s="27" t="s">
        <v>29</v>
      </c>
      <c r="B43" s="74">
        <v>207616992</v>
      </c>
      <c r="C43" s="32"/>
      <c r="D43" s="74">
        <f>SUM(D37:D42)</f>
        <v>218728324</v>
      </c>
      <c r="E43" s="32"/>
      <c r="F43" s="74">
        <f>SUM(F37:F42)</f>
        <v>236742034</v>
      </c>
    </row>
    <row r="44" spans="1:8" s="14" customFormat="1">
      <c r="A44" s="33"/>
      <c r="B44" s="70"/>
      <c r="C44" s="28"/>
      <c r="D44" s="70"/>
      <c r="E44" s="28"/>
      <c r="F44" s="70"/>
    </row>
    <row r="45" spans="1:8" s="14" customFormat="1">
      <c r="A45" s="27" t="s">
        <v>30</v>
      </c>
      <c r="B45" s="70"/>
      <c r="C45" s="28"/>
      <c r="D45" s="70"/>
      <c r="E45" s="28"/>
      <c r="F45" s="70"/>
    </row>
    <row r="46" spans="1:8" s="14" customFormat="1">
      <c r="A46" s="21" t="s">
        <v>43</v>
      </c>
      <c r="B46" s="70">
        <v>35362449</v>
      </c>
      <c r="C46" s="28"/>
      <c r="D46" s="70">
        <v>42644157</v>
      </c>
      <c r="E46" s="28"/>
      <c r="F46" s="70">
        <v>42592786</v>
      </c>
    </row>
    <row r="47" spans="1:8" s="14" customFormat="1">
      <c r="A47" s="21" t="s">
        <v>31</v>
      </c>
      <c r="B47" s="70">
        <v>84150</v>
      </c>
      <c r="C47" s="28"/>
      <c r="D47" s="70">
        <f>125788+70770</f>
        <v>196558</v>
      </c>
      <c r="E47" s="28"/>
      <c r="F47" s="70">
        <f>120280+70952</f>
        <v>191232</v>
      </c>
    </row>
    <row r="48" spans="1:8" s="14" customFormat="1">
      <c r="A48" s="21" t="s">
        <v>32</v>
      </c>
      <c r="B48" s="70">
        <v>49537150</v>
      </c>
      <c r="C48" s="28"/>
      <c r="D48" s="70">
        <f>1495000+21186745+16043258+24397112</f>
        <v>63122115</v>
      </c>
      <c r="E48" s="28"/>
      <c r="F48" s="70">
        <f>24697894+490000+18005379+15922001</f>
        <v>59115274</v>
      </c>
      <c r="H48" s="154"/>
    </row>
    <row r="49" spans="1:8" s="14" customFormat="1">
      <c r="A49" s="21" t="s">
        <v>85</v>
      </c>
      <c r="B49" s="72">
        <v>4502753</v>
      </c>
      <c r="C49" s="28"/>
      <c r="D49" s="72">
        <f>-16284838+16284838</f>
        <v>0</v>
      </c>
      <c r="E49" s="28"/>
      <c r="F49" s="72">
        <f>-15919297+15919297</f>
        <v>0</v>
      </c>
      <c r="H49" s="154"/>
    </row>
    <row r="50" spans="1:8" s="14" customFormat="1">
      <c r="A50" s="21" t="s">
        <v>33</v>
      </c>
      <c r="B50" s="70">
        <v>5875279</v>
      </c>
      <c r="C50" s="28"/>
      <c r="D50" s="70">
        <f>6345673+453652+1967802</f>
        <v>8767127</v>
      </c>
      <c r="E50" s="32"/>
      <c r="F50" s="70">
        <f>6411850+417562+1971786</f>
        <v>8801198</v>
      </c>
      <c r="H50" s="154"/>
    </row>
    <row r="51" spans="1:8" s="14" customFormat="1">
      <c r="A51" s="27" t="s">
        <v>34</v>
      </c>
      <c r="B51" s="74">
        <v>95361781</v>
      </c>
      <c r="C51" s="32"/>
      <c r="D51" s="74">
        <f>SUM(D46:D50)</f>
        <v>114729957</v>
      </c>
      <c r="E51" s="28"/>
      <c r="F51" s="74">
        <f>SUM(F46:F50)</f>
        <v>110700490</v>
      </c>
      <c r="H51" s="154"/>
    </row>
    <row r="52" spans="1:8" s="14" customFormat="1">
      <c r="A52" s="21"/>
      <c r="B52" s="70"/>
      <c r="C52" s="28"/>
      <c r="D52" s="70"/>
      <c r="E52" s="28"/>
      <c r="F52" s="70"/>
      <c r="H52" s="154"/>
    </row>
    <row r="53" spans="1:8" s="14" customFormat="1">
      <c r="A53" s="27" t="s">
        <v>35</v>
      </c>
      <c r="B53" s="70"/>
      <c r="C53" s="28"/>
      <c r="D53" s="70"/>
      <c r="E53" s="28"/>
      <c r="F53" s="70"/>
      <c r="H53" s="154"/>
    </row>
    <row r="54" spans="1:8" s="14" customFormat="1">
      <c r="A54" s="21" t="s">
        <v>36</v>
      </c>
      <c r="B54" s="70"/>
      <c r="C54" s="28"/>
      <c r="D54" s="70"/>
      <c r="E54" s="28"/>
      <c r="F54" s="70"/>
      <c r="H54" s="154"/>
    </row>
    <row r="55" spans="1:8" s="14" customFormat="1">
      <c r="A55" s="21" t="s">
        <v>37</v>
      </c>
      <c r="B55" s="70">
        <v>4000</v>
      </c>
      <c r="C55" s="28"/>
      <c r="D55" s="70">
        <v>4000</v>
      </c>
      <c r="E55" s="28"/>
      <c r="F55" s="70">
        <v>4000</v>
      </c>
      <c r="H55" s="154"/>
    </row>
    <row r="56" spans="1:8" s="14" customFormat="1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  <c r="H56" s="154"/>
    </row>
    <row r="57" spans="1:8" s="14" customFormat="1">
      <c r="A57" s="21" t="s">
        <v>39</v>
      </c>
      <c r="B57" s="73">
        <v>11420477</v>
      </c>
      <c r="C57" s="28"/>
      <c r="D57" s="73">
        <v>7529485</v>
      </c>
      <c r="E57" s="28"/>
      <c r="F57" s="73">
        <v>7601278</v>
      </c>
      <c r="H57" s="154"/>
    </row>
    <row r="58" spans="1:8" s="14" customFormat="1">
      <c r="A58" s="27" t="s">
        <v>40</v>
      </c>
      <c r="B58" s="77">
        <v>11444477</v>
      </c>
      <c r="C58" s="32"/>
      <c r="D58" s="77">
        <f>SUM(D55:D57)</f>
        <v>7553485</v>
      </c>
      <c r="E58" s="32"/>
      <c r="F58" s="77">
        <f>SUM(F55:F57)</f>
        <v>7625278</v>
      </c>
    </row>
    <row r="59" spans="1:8" s="14" customFormat="1" ht="18" thickBot="1">
      <c r="A59" s="34" t="s">
        <v>41</v>
      </c>
      <c r="B59" s="78">
        <v>314423250</v>
      </c>
      <c r="C59" s="35"/>
      <c r="D59" s="78">
        <f>D43+D51+D58</f>
        <v>341011766</v>
      </c>
      <c r="E59" s="36"/>
      <c r="F59" s="78">
        <f>F43+F51+F58</f>
        <v>355067802</v>
      </c>
    </row>
    <row r="60" spans="1:8" s="14" customFormat="1" ht="18" thickTop="1">
      <c r="A60" s="21"/>
      <c r="B60" s="46"/>
      <c r="C60" s="26"/>
      <c r="D60" s="37"/>
      <c r="E60" s="37"/>
      <c r="F60" s="38"/>
    </row>
    <row r="61" spans="1:8" s="14" customFormat="1" ht="15" customHeight="1">
      <c r="A61" s="18"/>
      <c r="B61" s="19"/>
      <c r="C61" s="39"/>
      <c r="D61" s="19"/>
      <c r="E61" s="39"/>
      <c r="F61" s="20"/>
    </row>
    <row r="62" spans="1:8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8" s="14" customFormat="1">
      <c r="A63" s="48" t="s">
        <v>91</v>
      </c>
      <c r="B63" s="40"/>
      <c r="C63" s="41"/>
      <c r="D63" s="42"/>
      <c r="E63" s="40"/>
      <c r="F63" s="42"/>
    </row>
    <row r="64" spans="1:8" s="14" customFormat="1">
      <c r="A64" s="21" t="s">
        <v>45</v>
      </c>
      <c r="B64" s="26"/>
      <c r="C64" s="26"/>
      <c r="D64" s="43"/>
      <c r="E64" s="26"/>
      <c r="F64" s="43"/>
      <c r="G64" s="26"/>
      <c r="H64" s="26"/>
    </row>
    <row r="65" spans="1:6" s="14" customFormat="1">
      <c r="A65" s="18" t="s">
        <v>84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5" t="s">
        <v>57</v>
      </c>
      <c r="B2" s="155"/>
      <c r="C2" s="155"/>
      <c r="D2" s="155"/>
      <c r="E2" s="15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- 24 Dec. 2013</vt:lpstr>
      <vt:lpstr>DEFERRED FRAN NOTES CHRG TO RES</vt:lpstr>
      <vt:lpstr>DEFERRED FRAN NOTES CHRG TO P&amp;L</vt:lpstr>
      <vt:lpstr>P&amp;L-DEFERRED FRAN NOTES CHRG </vt:lpstr>
      <vt:lpstr>'Balance Sheet - 24 Dec.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2013-12-31T15:04:02Z</cp:lastPrinted>
  <dcterms:created xsi:type="dcterms:W3CDTF">2009-02-04T22:27:27Z</dcterms:created>
  <dcterms:modified xsi:type="dcterms:W3CDTF">2014-01-08T19:09:52Z</dcterms:modified>
</cp:coreProperties>
</file>