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2 Feb. 2006" sheetId="1" r:id="rId1"/>
  </sheets>
  <definedNames>
    <definedName name="_xlnm.Print_Area" localSheetId="0">'balance sheet - 22 Feb. 2006'!$A$9:$F$65</definedName>
    <definedName name="_xlnm.Print_Area">'balance sheet - 22 Feb. 2006'!$A$9:$F$61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<sst xmlns="http://schemas.openxmlformats.org/spreadsheetml/2006/main" count="59" uniqueCount="55">
  <si>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</si>
  <si>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</si>
  <si>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</si>
  <si>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</si>
  <si>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</si>
  <si>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</si>
  <si>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</si>
  <si>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</si>
  <si>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</si>
  <si>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</si>
  <si>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</si>
  <si>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</si>
  <si>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</si>
  <si>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</si>
  <si>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</si>
  <si>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</si>
  <si>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</si>
  <si>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</si>
  <si>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</si>
  <si>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</si>
  <si>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</si>
  <si>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</si>
  <si>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</si>
  <si>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</si>
  <si>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</si>
  <si>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</si>
  <si>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</si>
  <si>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</si>
  <si>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</si>
  <si>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</si>
  <si>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</si>
  <si>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</si>
  <si>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</si>
  <si>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</si>
  <si>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</si>
  <si>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</si>
  <si>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</si>
  <si>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</si>
  <si>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</si>
  <si>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</si>
  <si>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</si>
  <si>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</si>
  <si>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</si>
  <si>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</si>
  <si>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</si>
  <si>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</si>
  <si>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</si>
  <si>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t>08 FEBRUARY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</si>
  <si>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</t>
    </r>
    <r>
      <rPr>
        <sz val="12"/>
        <rFont val="Arial MT"/>
        <family val="0"/>
      </rPr>
      <t>.</t>
    </r>
  </si>
  <si>
    <t xml:space="preserve">AS AT 22 FEBRUARY 2006 </t>
  </si>
  <si>
    <t>22 FEBRUARY</t>
  </si>
  <si>
    <t>23 FEBRUARY</t>
  </si>
  <si>
    <t>News Release</t>
  </si>
  <si>
    <t>08 March 2006</t>
  </si>
  <si>
    <r>
      <t>The year-to-date profit of $0.86bn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</si>
</sst>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86">
    <xf numFmtId="37" fontId="0" fillId="2" borderId="0" xfId="0" applyNumberFormat="1" applyFill="1" applyAlignment="1">
      <alignment/>
    </xf>
    <xf numFmtId="37" fontId="0" fillId="3" borderId="1" xfId="0" applyNumberFormat="1" applyFill="1" applyBorder="1" applyAlignment="1">
      <alignment/>
    </xf>
    <xf numFmtId="37" fontId="0" fillId="3" borderId="2" xfId="0" applyNumberFormat="1" applyFill="1" applyBorder="1" applyAlignment="1">
      <alignment/>
    </xf>
    <xf numFmtId="37" fontId="5" fillId="3" borderId="2" xfId="0" applyNumberFormat="1" applyFont="1" applyFill="1" applyBorder="1" applyAlignment="1">
      <alignment/>
    </xf>
    <xf numFmtId="37" fontId="5" fillId="3" borderId="3" xfId="0" applyNumberFormat="1" applyFont="1" applyFill="1" applyBorder="1" applyAlignment="1">
      <alignment/>
    </xf>
    <xf numFmtId="37" fontId="5" fillId="3" borderId="4" xfId="0" applyNumberFormat="1" applyFont="1" applyFill="1" applyBorder="1" applyAlignment="1">
      <alignment/>
    </xf>
    <xf numFmtId="39" fontId="0" fillId="3" borderId="1" xfId="0" applyNumberForma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2" fillId="2" borderId="6" xfId="0" applyNumberFormat="1" applyFont="1" applyFill="1" applyBorder="1" applyAlignment="1">
      <alignment horizontal="centerContinuous"/>
    </xf>
    <xf numFmtId="37" fontId="2" fillId="3" borderId="6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7" fontId="5" fillId="2" borderId="10" xfId="0" applyNumberFormat="1" applyFont="1" applyFill="1" applyBorder="1" applyAlignment="1">
      <alignment/>
    </xf>
    <xf numFmtId="37" fontId="2" fillId="2" borderId="11" xfId="0" applyNumberFormat="1" applyFont="1" applyFill="1" applyBorder="1" applyAlignment="1">
      <alignment horizontal="centerContinuous"/>
    </xf>
    <xf numFmtId="37" fontId="0" fillId="2" borderId="11" xfId="0" applyNumberFormat="1" applyFont="1" applyFill="1" applyBorder="1" applyAlignment="1">
      <alignment/>
    </xf>
    <xf numFmtId="37" fontId="3" fillId="2" borderId="8" xfId="0" applyNumberFormat="1" applyFont="1" applyFill="1" applyBorder="1" applyAlignment="1">
      <alignment horizontal="centerContinuous"/>
    </xf>
    <xf numFmtId="37" fontId="4" fillId="2" borderId="8" xfId="0" applyNumberFormat="1" applyFont="1" applyFill="1" applyBorder="1" applyAlignment="1">
      <alignment/>
    </xf>
    <xf numFmtId="37" fontId="6" fillId="2" borderId="8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2" xfId="0" applyNumberFormat="1" applyFill="1" applyBorder="1" applyAlignment="1">
      <alignment/>
    </xf>
    <xf numFmtId="37" fontId="0" fillId="3" borderId="13" xfId="0" applyNumberFormat="1" applyFill="1" applyBorder="1" applyAlignment="1">
      <alignment/>
    </xf>
    <xf numFmtId="38" fontId="0" fillId="3" borderId="1" xfId="0" applyNumberFormat="1" applyFill="1" applyBorder="1" applyAlignment="1">
      <alignment/>
    </xf>
    <xf numFmtId="37" fontId="5" fillId="3" borderId="1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3" fillId="2" borderId="15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2" fillId="2" borderId="16" xfId="0" applyNumberFormat="1" applyFont="1" applyFill="1" applyBorder="1" applyAlignment="1">
      <alignment horizontal="centerContinuous"/>
    </xf>
    <xf numFmtId="37" fontId="8" fillId="3" borderId="17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 quotePrefix="1">
      <alignment horizontal="center"/>
    </xf>
    <xf numFmtId="37" fontId="4" fillId="3" borderId="1" xfId="0" applyNumberFormat="1" applyFont="1" applyFill="1" applyBorder="1" applyAlignment="1">
      <alignment horizontal="center"/>
    </xf>
    <xf numFmtId="37" fontId="0" fillId="3" borderId="17" xfId="0" applyNumberFormat="1" applyFill="1" applyBorder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6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5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15" xfId="0" applyNumberFormat="1" applyFill="1" applyBorder="1" applyAlignment="1">
      <alignment/>
    </xf>
    <xf numFmtId="37" fontId="0" fillId="2" borderId="18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9" xfId="0" applyNumberFormat="1" applyFont="1" applyFill="1" applyBorder="1" applyAlignment="1">
      <alignment horizontal="center"/>
    </xf>
    <xf numFmtId="16" fontId="4" fillId="3" borderId="19" xfId="0" applyNumberFormat="1" applyFont="1" applyFill="1" applyBorder="1" applyAlignment="1" quotePrefix="1">
      <alignment horizontal="center"/>
    </xf>
    <xf numFmtId="37" fontId="4" fillId="3" borderId="19" xfId="0" applyNumberFormat="1" applyFont="1" applyFill="1" applyBorder="1" applyAlignment="1">
      <alignment horizontal="center"/>
    </xf>
    <xf numFmtId="37" fontId="0" fillId="3" borderId="19" xfId="0" applyNumberFormat="1" applyFill="1" applyBorder="1" applyAlignment="1">
      <alignment/>
    </xf>
    <xf numFmtId="37" fontId="0" fillId="3" borderId="20" xfId="0" applyNumberFormat="1" applyFill="1" applyBorder="1" applyAlignment="1">
      <alignment/>
    </xf>
    <xf numFmtId="37" fontId="8" fillId="3" borderId="20" xfId="0" applyNumberFormat="1" applyFont="1" applyFill="1" applyBorder="1" applyAlignment="1">
      <alignment/>
    </xf>
    <xf numFmtId="38" fontId="0" fillId="3" borderId="19" xfId="0" applyNumberFormat="1" applyFill="1" applyBorder="1" applyAlignment="1">
      <alignment/>
    </xf>
    <xf numFmtId="37" fontId="0" fillId="3" borderId="21" xfId="0" applyNumberFormat="1" applyFill="1" applyBorder="1" applyAlignment="1">
      <alignment/>
    </xf>
    <xf numFmtId="37" fontId="5" fillId="3" borderId="22" xfId="0" applyNumberFormat="1" applyFont="1" applyFill="1" applyBorder="1" applyAlignment="1">
      <alignment/>
    </xf>
    <xf numFmtId="37" fontId="5" fillId="3" borderId="23" xfId="0" applyNumberFormat="1" applyFont="1" applyFill="1" applyBorder="1" applyAlignment="1">
      <alignment/>
    </xf>
    <xf numFmtId="39" fontId="0" fillId="3" borderId="19" xfId="0" applyNumberFormat="1" applyFill="1" applyBorder="1" applyAlignment="1">
      <alignment/>
    </xf>
    <xf numFmtId="37" fontId="5" fillId="3" borderId="21" xfId="0" applyNumberFormat="1" applyFont="1" applyFill="1" applyBorder="1" applyAlignment="1">
      <alignment/>
    </xf>
    <xf numFmtId="37" fontId="5" fillId="3" borderId="19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/>
    </xf>
    <xf numFmtId="16" fontId="4" fillId="0" borderId="19" xfId="0" applyNumberFormat="1" applyFont="1" applyFill="1" applyBorder="1" applyAlignment="1" quotePrefix="1">
      <alignment horizontal="center"/>
    </xf>
    <xf numFmtId="37" fontId="4" fillId="0" borderId="19" xfId="0" applyNumberFormat="1" applyFont="1" applyFill="1" applyBorder="1" applyAlignment="1">
      <alignment horizontal="center"/>
    </xf>
    <xf numFmtId="37" fontId="0" fillId="0" borderId="19" xfId="0" applyNumberFormat="1" applyFill="1" applyBorder="1" applyAlignment="1">
      <alignment/>
    </xf>
    <xf numFmtId="37" fontId="0" fillId="0" borderId="20" xfId="0" applyNumberFormat="1" applyFill="1" applyBorder="1" applyAlignment="1">
      <alignment/>
    </xf>
    <xf numFmtId="37" fontId="8" fillId="0" borderId="20" xfId="0" applyNumberFormat="1" applyFont="1" applyFill="1" applyBorder="1" applyAlignment="1">
      <alignment/>
    </xf>
    <xf numFmtId="37" fontId="0" fillId="0" borderId="13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37" fontId="0" fillId="0" borderId="21" xfId="0" applyNumberFormat="1" applyFill="1" applyBorder="1" applyAlignment="1">
      <alignment/>
    </xf>
    <xf numFmtId="37" fontId="5" fillId="0" borderId="22" xfId="0" applyNumberFormat="1" applyFont="1" applyFill="1" applyBorder="1" applyAlignment="1">
      <alignment/>
    </xf>
    <xf numFmtId="37" fontId="5" fillId="0" borderId="23" xfId="0" applyNumberFormat="1" applyFont="1" applyFill="1" applyBorder="1" applyAlignment="1">
      <alignment/>
    </xf>
    <xf numFmtId="39" fontId="0" fillId="0" borderId="19" xfId="0" applyNumberFormat="1" applyFill="1" applyBorder="1" applyAlignment="1">
      <alignment/>
    </xf>
    <xf numFmtId="37" fontId="5" fillId="0" borderId="21" xfId="0" applyNumberFormat="1" applyFont="1" applyFill="1" applyBorder="1" applyAlignment="1">
      <alignment/>
    </xf>
    <xf numFmtId="37" fontId="5" fillId="0" borderId="19" xfId="0" applyNumberFormat="1" applyFont="1" applyFill="1" applyBorder="1" applyAlignment="1">
      <alignment/>
    </xf>
    <xf numFmtId="37" fontId="5" fillId="0" borderId="1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right"/>
    </xf>
    <xf numFmtId="37" fontId="0" fillId="2" borderId="24" xfId="0" applyNumberFormat="1" applyFill="1" applyBorder="1" applyAlignment="1">
      <alignment/>
    </xf>
    <xf numFmtId="37" fontId="7" fillId="2" borderId="11" xfId="0" applyNumberFormat="1" applyFont="1" applyFill="1" applyBorder="1" applyAlignment="1">
      <alignment/>
    </xf>
    <xf numFmtId="37" fontId="7" fillId="2" borderId="7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12" fillId="2" borderId="13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1447800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showOutlineSymbols="0" zoomScale="75" zoomScaleNormal="75" zoomScaleSheetLayoutView="75" workbookViewId="0" topLeftCell="A1">
      <selection activeCell="A67" sqref="A67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7.77734375" style="0" customWidth="1"/>
    <col min="7" max="16384" width="11.4453125" style="0" customWidth="1"/>
  </cols>
  <sheetData>
    <row r="1" spans="1:7" ht="15">
      <c r="A1" s="42"/>
      <c r="B1" s="23"/>
      <c r="C1" s="23"/>
      <c r="D1" s="23"/>
      <c r="E1" s="23"/>
      <c r="F1" s="23"/>
      <c r="G1" s="8"/>
    </row>
    <row r="2" spans="1:7" ht="15">
      <c r="A2" s="14"/>
      <c r="B2" s="8"/>
      <c r="C2" s="8"/>
      <c r="D2" s="8"/>
      <c r="E2" s="8"/>
      <c r="F2" s="8"/>
      <c r="G2" s="8"/>
    </row>
    <row r="3" spans="1:7" ht="15">
      <c r="A3" s="14"/>
      <c r="B3" s="8"/>
      <c r="C3" s="8"/>
      <c r="D3" s="8"/>
      <c r="E3" s="8"/>
      <c r="F3" s="8"/>
      <c r="G3" s="8"/>
    </row>
    <row r="4" spans="1:7" ht="15">
      <c r="A4" s="14"/>
      <c r="B4" s="8"/>
      <c r="C4" s="8"/>
      <c r="D4" s="8"/>
      <c r="E4" s="8"/>
      <c r="F4" s="8"/>
      <c r="G4" s="8"/>
    </row>
    <row r="5" spans="1:7" ht="8.25" customHeight="1">
      <c r="A5" s="14"/>
      <c r="B5" s="8"/>
      <c r="C5" s="8"/>
      <c r="D5" s="8"/>
      <c r="E5" s="8"/>
      <c r="F5" s="8"/>
      <c r="G5" s="8"/>
    </row>
    <row r="6" spans="1:7" ht="18.75">
      <c r="A6" s="81" t="s">
        <v>52</v>
      </c>
      <c r="B6" s="8"/>
      <c r="C6" s="8"/>
      <c r="D6" s="8"/>
      <c r="E6" s="8"/>
      <c r="F6" s="8"/>
      <c r="G6" s="8"/>
    </row>
    <row r="7" spans="1:7" ht="18.75">
      <c r="A7" s="82" t="s">
        <v>53</v>
      </c>
      <c r="B7" s="8"/>
      <c r="C7" s="8"/>
      <c r="D7" s="8"/>
      <c r="E7" s="8"/>
      <c r="F7" s="8"/>
      <c r="G7" s="8"/>
    </row>
    <row r="8" spans="1:7" ht="15">
      <c r="A8" s="14"/>
      <c r="B8" s="8"/>
      <c r="C8" s="8"/>
      <c r="D8" s="8"/>
      <c r="E8" s="8"/>
      <c r="F8" s="8"/>
      <c r="G8" s="8"/>
    </row>
    <row r="9" spans="1:6" ht="18">
      <c r="A9" s="28" t="s">
        <v>0</v>
      </c>
      <c r="B9" s="29"/>
      <c r="C9" s="29"/>
      <c r="D9" s="29"/>
      <c r="E9" s="29"/>
      <c r="F9" s="30"/>
    </row>
    <row r="10" spans="1:6" ht="18">
      <c r="A10" s="19" t="s">
        <v>1</v>
      </c>
      <c r="B10" s="22"/>
      <c r="C10" s="22"/>
      <c r="D10" s="22"/>
      <c r="E10" s="22"/>
      <c r="F10" s="17"/>
    </row>
    <row r="11" spans="1:6" ht="18">
      <c r="A11" s="19" t="s">
        <v>49</v>
      </c>
      <c r="B11" s="22"/>
      <c r="C11" s="22"/>
      <c r="D11" s="22"/>
      <c r="E11" s="22"/>
      <c r="F11" s="17"/>
    </row>
    <row r="12" spans="1:6" ht="15">
      <c r="A12" s="9" t="s">
        <v>43</v>
      </c>
      <c r="B12" s="10"/>
      <c r="C12" s="10"/>
      <c r="D12" s="10"/>
      <c r="E12" s="10"/>
      <c r="F12" s="13"/>
    </row>
    <row r="13" spans="1:6" ht="15.75">
      <c r="A13" s="14"/>
      <c r="B13" s="32">
        <v>2005</v>
      </c>
      <c r="C13" s="45"/>
      <c r="D13" s="49">
        <v>2006</v>
      </c>
      <c r="E13" s="45"/>
      <c r="F13" s="62">
        <v>2006</v>
      </c>
    </row>
    <row r="14" spans="1:6" ht="15.75">
      <c r="A14" s="14"/>
      <c r="B14" s="33" t="s">
        <v>51</v>
      </c>
      <c r="C14" s="46"/>
      <c r="D14" s="50" t="s">
        <v>47</v>
      </c>
      <c r="E14" s="46"/>
      <c r="F14" s="63" t="s">
        <v>50</v>
      </c>
    </row>
    <row r="15" spans="1:6" ht="15.75">
      <c r="A15" s="14"/>
      <c r="B15" s="34" t="s">
        <v>2</v>
      </c>
      <c r="C15" s="46"/>
      <c r="D15" s="51" t="s">
        <v>2</v>
      </c>
      <c r="E15" s="46"/>
      <c r="F15" s="64" t="s">
        <v>2</v>
      </c>
    </row>
    <row r="16" spans="1:6" ht="15.75">
      <c r="A16" s="83" t="s">
        <v>37</v>
      </c>
      <c r="B16" s="1"/>
      <c r="C16" s="8"/>
      <c r="D16" s="52"/>
      <c r="E16" s="8"/>
      <c r="F16" s="65"/>
    </row>
    <row r="17" spans="1:6" ht="15.75">
      <c r="A17" s="20" t="s">
        <v>3</v>
      </c>
      <c r="B17" s="1"/>
      <c r="C17" s="8"/>
      <c r="D17" s="52"/>
      <c r="E17" s="8"/>
      <c r="F17" s="65"/>
    </row>
    <row r="18" spans="1:6" ht="15">
      <c r="A18" s="14" t="s">
        <v>40</v>
      </c>
      <c r="B18" s="1">
        <f>31127919-11739+8921884+10495</f>
        <v>40048559</v>
      </c>
      <c r="C18" s="8"/>
      <c r="D18" s="52">
        <f>54920810-30088+13634713+8632</f>
        <v>68534067</v>
      </c>
      <c r="E18" s="8"/>
      <c r="F18" s="65">
        <f>55435490-33398+13697653+8848</f>
        <v>69108593</v>
      </c>
    </row>
    <row r="19" spans="1:6" ht="15">
      <c r="A19" s="14" t="s">
        <v>41</v>
      </c>
      <c r="B19" s="35">
        <f>18213+9090943+91638598+5671989+2443-31127919+11739</f>
        <v>75306006</v>
      </c>
      <c r="C19" s="8"/>
      <c r="D19" s="53">
        <f>15212+9830556+109289355+7353778+561-54920810+30088</f>
        <v>71598740</v>
      </c>
      <c r="E19" s="8"/>
      <c r="F19" s="66">
        <f>16015+7754978+108050596+7387724+1119-55435490+33398</f>
        <v>67808340</v>
      </c>
    </row>
    <row r="20" spans="1:6" ht="15.75">
      <c r="A20" s="20" t="s">
        <v>39</v>
      </c>
      <c r="B20" s="31">
        <f>+B18+B19</f>
        <v>115354565</v>
      </c>
      <c r="C20" s="47"/>
      <c r="D20" s="54">
        <f>+D18+D19</f>
        <v>140132807</v>
      </c>
      <c r="E20" s="47"/>
      <c r="F20" s="67">
        <f>+F18+F19</f>
        <v>136916933</v>
      </c>
    </row>
    <row r="21" spans="1:6" ht="15">
      <c r="A21" s="14"/>
      <c r="B21" s="1"/>
      <c r="C21" s="8"/>
      <c r="D21" s="52"/>
      <c r="E21" s="8"/>
      <c r="F21" s="65"/>
    </row>
    <row r="22" spans="1:6" ht="15.75">
      <c r="A22" s="20" t="s">
        <v>4</v>
      </c>
      <c r="B22" s="1"/>
      <c r="C22" s="8"/>
      <c r="D22" s="52"/>
      <c r="E22" s="8"/>
      <c r="F22" s="65"/>
    </row>
    <row r="23" spans="1:6" ht="15">
      <c r="A23" s="14" t="s">
        <v>5</v>
      </c>
      <c r="B23" s="1" t="s">
        <v>6</v>
      </c>
      <c r="C23" s="8"/>
      <c r="D23" s="52" t="s">
        <v>6</v>
      </c>
      <c r="E23" s="8"/>
      <c r="F23" s="65" t="s">
        <v>6</v>
      </c>
    </row>
    <row r="24" spans="1:6" ht="15">
      <c r="A24" s="14" t="s">
        <v>7</v>
      </c>
      <c r="B24" s="1">
        <v>575</v>
      </c>
      <c r="C24" s="8"/>
      <c r="D24" s="52">
        <v>86948</v>
      </c>
      <c r="E24" s="8"/>
      <c r="F24" s="65">
        <v>87392</v>
      </c>
    </row>
    <row r="25" spans="1:6" ht="15">
      <c r="A25" s="14" t="s">
        <v>8</v>
      </c>
      <c r="B25" s="24">
        <v>11503248</v>
      </c>
      <c r="C25" s="8"/>
      <c r="D25" s="24">
        <v>10964693</v>
      </c>
      <c r="E25" s="8"/>
      <c r="F25" s="68">
        <v>10959242</v>
      </c>
    </row>
    <row r="26" spans="1:6" ht="15">
      <c r="A26" s="14" t="s">
        <v>9</v>
      </c>
      <c r="B26" s="24">
        <v>73629715</v>
      </c>
      <c r="C26" s="8"/>
      <c r="D26" s="24">
        <v>69811709</v>
      </c>
      <c r="E26" s="8"/>
      <c r="F26" s="68">
        <v>69811709</v>
      </c>
    </row>
    <row r="27" spans="1:6" ht="15">
      <c r="A27" s="14" t="s">
        <v>10</v>
      </c>
      <c r="B27" s="1">
        <f>-754502+778929+740536</f>
        <v>764963</v>
      </c>
      <c r="C27" s="8"/>
      <c r="D27" s="52">
        <f>2091067-29116</f>
        <v>2061951</v>
      </c>
      <c r="E27" s="8"/>
      <c r="F27" s="65">
        <f>2090851-28900</f>
        <v>2061951</v>
      </c>
    </row>
    <row r="28" spans="1:6" ht="15.75">
      <c r="A28" s="14" t="s">
        <v>11</v>
      </c>
      <c r="B28" s="1">
        <v>0</v>
      </c>
      <c r="C28" s="77"/>
      <c r="D28" s="52">
        <v>0</v>
      </c>
      <c r="E28" s="48"/>
      <c r="F28" s="65">
        <v>0</v>
      </c>
    </row>
    <row r="29" spans="1:6" ht="15">
      <c r="A29" s="14" t="s">
        <v>12</v>
      </c>
      <c r="B29" s="25">
        <v>0</v>
      </c>
      <c r="C29" s="8"/>
      <c r="D29" s="55">
        <v>0</v>
      </c>
      <c r="E29" s="8"/>
      <c r="F29" s="69">
        <v>0</v>
      </c>
    </row>
    <row r="30" spans="1:6" ht="15">
      <c r="A30" s="14" t="s">
        <v>13</v>
      </c>
      <c r="B30" s="2">
        <f>24593+2738720+83259+1660773+9499+7663236+6146680</f>
        <v>18326760</v>
      </c>
      <c r="C30" s="8"/>
      <c r="D30" s="56">
        <f>33455+2906624+79328+1634399+11873+8036712+8639344</f>
        <v>21341735</v>
      </c>
      <c r="E30" s="8"/>
      <c r="F30" s="70">
        <f>40645+2906624+79328+1650283+9609+8527211+8619491+2</f>
        <v>21833193</v>
      </c>
    </row>
    <row r="31" spans="1:6" ht="15.75">
      <c r="A31" s="20" t="s">
        <v>14</v>
      </c>
      <c r="B31" s="4">
        <f>SUM(B24:B30)</f>
        <v>104225261</v>
      </c>
      <c r="C31" s="7"/>
      <c r="D31" s="57">
        <f>SUM(D24:D30)</f>
        <v>104267036</v>
      </c>
      <c r="E31" s="7"/>
      <c r="F31" s="71">
        <f>SUM(F24:F30)</f>
        <v>104753487</v>
      </c>
    </row>
    <row r="32" spans="1:6" ht="16.5" thickBot="1">
      <c r="A32" s="83" t="s">
        <v>15</v>
      </c>
      <c r="B32" s="5">
        <f>+B31+B20</f>
        <v>219579826</v>
      </c>
      <c r="C32" s="7"/>
      <c r="D32" s="58">
        <f>+D31+D20</f>
        <v>244399843</v>
      </c>
      <c r="E32" s="7"/>
      <c r="F32" s="72">
        <f>+F31+F20</f>
        <v>241670420</v>
      </c>
    </row>
    <row r="33" spans="1:6" ht="15.75" thickTop="1">
      <c r="A33" s="84"/>
      <c r="B33" s="1"/>
      <c r="C33" s="8"/>
      <c r="D33" s="52"/>
      <c r="E33" s="8"/>
      <c r="F33" s="65"/>
    </row>
    <row r="34" spans="1:6" ht="15.75">
      <c r="A34" s="83" t="s">
        <v>16</v>
      </c>
      <c r="B34" s="1"/>
      <c r="C34" s="8"/>
      <c r="D34" s="52"/>
      <c r="E34" s="8"/>
      <c r="F34" s="65"/>
    </row>
    <row r="35" spans="1:6" ht="15.75">
      <c r="A35" s="20" t="s">
        <v>17</v>
      </c>
      <c r="B35" s="6"/>
      <c r="C35" s="8"/>
      <c r="D35" s="59"/>
      <c r="E35" s="8"/>
      <c r="F35" s="73"/>
    </row>
    <row r="36" spans="1:6" ht="15">
      <c r="A36" s="14" t="s">
        <v>18</v>
      </c>
      <c r="B36" s="1">
        <f>24986561+1175283</f>
        <v>26161844</v>
      </c>
      <c r="C36" s="8"/>
      <c r="D36" s="52">
        <f>27946004+1293760</f>
        <v>29239764</v>
      </c>
      <c r="E36" s="8"/>
      <c r="F36" s="65">
        <f>27599201+1301138</f>
        <v>28900339</v>
      </c>
    </row>
    <row r="37" spans="1:6" ht="15">
      <c r="A37" s="14" t="s">
        <v>19</v>
      </c>
      <c r="B37" s="6"/>
      <c r="C37" s="8"/>
      <c r="D37" s="59"/>
      <c r="E37" s="8"/>
      <c r="F37" s="73"/>
    </row>
    <row r="38" spans="1:6" ht="15">
      <c r="A38" s="14" t="s">
        <v>20</v>
      </c>
      <c r="B38" s="1">
        <f>5529398+153707+1192826+159670</f>
        <v>7035601</v>
      </c>
      <c r="C38" s="8"/>
      <c r="D38" s="52">
        <f>15749740+3015833+2784707+73275</f>
        <v>21623555</v>
      </c>
      <c r="E38" s="8"/>
      <c r="F38" s="65">
        <f>12817630+2879003+505659+73097</f>
        <v>16275389</v>
      </c>
    </row>
    <row r="39" spans="1:6" ht="15">
      <c r="A39" s="14" t="s">
        <v>21</v>
      </c>
      <c r="B39" s="1">
        <v>58828</v>
      </c>
      <c r="C39" s="8"/>
      <c r="D39" s="52">
        <v>63852</v>
      </c>
      <c r="E39" s="8"/>
      <c r="F39" s="65">
        <v>63852</v>
      </c>
    </row>
    <row r="40" spans="1:6" ht="15">
      <c r="A40" s="14" t="s">
        <v>22</v>
      </c>
      <c r="B40" s="1">
        <f>32629379-2610000</f>
        <v>30019379</v>
      </c>
      <c r="C40" s="8"/>
      <c r="D40" s="52">
        <f>25971659-100000</f>
        <v>25871659</v>
      </c>
      <c r="E40" s="8"/>
      <c r="F40" s="65">
        <f>30019858-4150000</f>
        <v>25869858</v>
      </c>
    </row>
    <row r="41" spans="1:6" ht="15">
      <c r="A41" s="14" t="s">
        <v>23</v>
      </c>
      <c r="B41" s="2">
        <f>115181035-112816260-58828-153707-1192826-159670</f>
        <v>799744</v>
      </c>
      <c r="C41" s="8"/>
      <c r="D41" s="56">
        <f>153128645-73275-146465400-3015833-2784707-63852</f>
        <v>725578</v>
      </c>
      <c r="E41" s="8"/>
      <c r="F41" s="70">
        <f>149686618-145275538-73097-2879003-505659-63852</f>
        <v>889469</v>
      </c>
    </row>
    <row r="42" spans="1:6" ht="15.75">
      <c r="A42" s="20" t="s">
        <v>24</v>
      </c>
      <c r="B42" s="3">
        <f>SUM(B36:B41)</f>
        <v>64075396</v>
      </c>
      <c r="C42" s="7"/>
      <c r="D42" s="60">
        <f>SUM(D36:D41)</f>
        <v>77524408</v>
      </c>
      <c r="E42" s="7"/>
      <c r="F42" s="74">
        <f>SUM(F36:F41)</f>
        <v>71998907</v>
      </c>
    </row>
    <row r="43" spans="1:6" ht="15">
      <c r="A43" s="21"/>
      <c r="B43" s="1"/>
      <c r="C43" s="8"/>
      <c r="D43" s="52"/>
      <c r="E43" s="8"/>
      <c r="F43" s="65"/>
    </row>
    <row r="44" spans="1:6" ht="15.75">
      <c r="A44" s="20" t="s">
        <v>25</v>
      </c>
      <c r="B44" s="1"/>
      <c r="C44" s="8"/>
      <c r="D44" s="52"/>
      <c r="E44" s="8"/>
      <c r="F44" s="65"/>
    </row>
    <row r="45" spans="1:6" ht="15">
      <c r="A45" s="14" t="s">
        <v>26</v>
      </c>
      <c r="B45" s="1"/>
      <c r="C45" s="8"/>
      <c r="D45" s="52"/>
      <c r="E45" s="8"/>
      <c r="F45" s="65"/>
    </row>
    <row r="46" spans="1:6" ht="15">
      <c r="A46" s="14" t="s">
        <v>27</v>
      </c>
      <c r="B46" s="1">
        <v>3573578</v>
      </c>
      <c r="C46" s="8"/>
      <c r="D46" s="52">
        <v>3792666</v>
      </c>
      <c r="E46" s="8"/>
      <c r="F46" s="65">
        <v>3792666</v>
      </c>
    </row>
    <row r="47" spans="1:6" ht="15">
      <c r="A47" s="14" t="s">
        <v>28</v>
      </c>
      <c r="B47" s="1">
        <f>254406+5915+15620</f>
        <v>275941</v>
      </c>
      <c r="C47" s="8"/>
      <c r="D47" s="52">
        <f>171540+6783-12403</f>
        <v>165920</v>
      </c>
      <c r="E47" s="8"/>
      <c r="F47" s="65">
        <f>172596+11101-17022</f>
        <v>166675</v>
      </c>
    </row>
    <row r="48" spans="1:6" ht="15">
      <c r="A48" s="14" t="s">
        <v>42</v>
      </c>
      <c r="B48" s="1">
        <f>21857848+2610000+112816260</f>
        <v>137284108</v>
      </c>
      <c r="C48" s="8"/>
      <c r="D48" s="52">
        <f>100000+146465400</f>
        <v>146565400</v>
      </c>
      <c r="E48" s="8"/>
      <c r="F48" s="65">
        <f>4150000+145275538</f>
        <v>149425538</v>
      </c>
    </row>
    <row r="49" spans="1:6" ht="15">
      <c r="A49" s="14" t="s">
        <v>45</v>
      </c>
      <c r="B49" s="1">
        <f>778929</f>
        <v>778929</v>
      </c>
      <c r="C49" s="8"/>
      <c r="D49" s="52">
        <f>540803-29116</f>
        <v>511687</v>
      </c>
      <c r="E49" s="8"/>
      <c r="F49" s="65">
        <f>890215-28900</f>
        <v>861315</v>
      </c>
    </row>
    <row r="50" spans="1:6" ht="15.75">
      <c r="A50" s="14" t="s">
        <v>29</v>
      </c>
      <c r="B50" s="1">
        <f>7207292+4083054</f>
        <v>11290346</v>
      </c>
      <c r="C50" s="8"/>
      <c r="D50" s="52">
        <f>11937164+1065488</f>
        <v>13002652</v>
      </c>
      <c r="E50" s="7"/>
      <c r="F50" s="65">
        <f>11538832+1049408</f>
        <v>12588240</v>
      </c>
    </row>
    <row r="51" spans="1:6" ht="15.75">
      <c r="A51" s="20" t="s">
        <v>30</v>
      </c>
      <c r="B51" s="4">
        <f>SUM(B46:B50)</f>
        <v>153202902</v>
      </c>
      <c r="C51" s="7"/>
      <c r="D51" s="57">
        <f>SUM(D46:D50)</f>
        <v>164038325</v>
      </c>
      <c r="E51" s="8"/>
      <c r="F51" s="71">
        <f>SUM(F46:F50)</f>
        <v>166834434</v>
      </c>
    </row>
    <row r="52" spans="1:6" ht="15">
      <c r="A52" s="14"/>
      <c r="B52" s="1"/>
      <c r="C52" s="8"/>
      <c r="D52" s="52"/>
      <c r="E52" s="8"/>
      <c r="F52" s="65"/>
    </row>
    <row r="53" spans="1:6" ht="15.75">
      <c r="A53" s="20" t="s">
        <v>31</v>
      </c>
      <c r="B53" s="1"/>
      <c r="C53" s="8"/>
      <c r="D53" s="52"/>
      <c r="E53" s="8"/>
      <c r="F53" s="65"/>
    </row>
    <row r="54" spans="1:6" ht="15">
      <c r="A54" s="14" t="s">
        <v>32</v>
      </c>
      <c r="B54" s="1"/>
      <c r="C54" s="8"/>
      <c r="D54" s="52"/>
      <c r="E54" s="8"/>
      <c r="F54" s="65"/>
    </row>
    <row r="55" spans="1:6" ht="15">
      <c r="A55" s="14" t="s">
        <v>33</v>
      </c>
      <c r="B55" s="1">
        <f>4000</f>
        <v>4000</v>
      </c>
      <c r="C55" s="8"/>
      <c r="D55" s="52">
        <f>4000</f>
        <v>4000</v>
      </c>
      <c r="E55" s="8"/>
      <c r="F55" s="65">
        <f>4000</f>
        <v>4000</v>
      </c>
    </row>
    <row r="56" spans="1:6" ht="15">
      <c r="A56" s="14" t="s">
        <v>34</v>
      </c>
      <c r="B56" s="1">
        <v>20000</v>
      </c>
      <c r="C56" s="8"/>
      <c r="D56" s="52">
        <v>20000</v>
      </c>
      <c r="E56" s="8"/>
      <c r="F56" s="65">
        <v>20000</v>
      </c>
    </row>
    <row r="57" spans="1:6" ht="15">
      <c r="A57" s="14" t="s">
        <v>38</v>
      </c>
      <c r="B57" s="2">
        <v>2277528</v>
      </c>
      <c r="C57" s="8"/>
      <c r="D57" s="56">
        <v>2813110</v>
      </c>
      <c r="E57" s="8"/>
      <c r="F57" s="70">
        <v>2813079</v>
      </c>
    </row>
    <row r="58" spans="1:6" ht="15.75">
      <c r="A58" s="20" t="s">
        <v>35</v>
      </c>
      <c r="B58" s="26">
        <f>SUM(B55:B57)</f>
        <v>2301528</v>
      </c>
      <c r="C58" s="7"/>
      <c r="D58" s="61">
        <f>SUM(D55:D57)</f>
        <v>2837110</v>
      </c>
      <c r="E58" s="7"/>
      <c r="F58" s="75">
        <f>SUM(F55:F57)</f>
        <v>2837079</v>
      </c>
    </row>
    <row r="59" spans="1:6" ht="16.5" thickBot="1">
      <c r="A59" s="85" t="s">
        <v>36</v>
      </c>
      <c r="B59" s="27">
        <f>B42+B51+B58</f>
        <v>219579826</v>
      </c>
      <c r="C59" s="15"/>
      <c r="D59" s="27">
        <f>D42+D51+D58</f>
        <v>244399843</v>
      </c>
      <c r="E59" s="16"/>
      <c r="F59" s="76">
        <f>F42+F51+F58</f>
        <v>241670420</v>
      </c>
    </row>
    <row r="60" spans="1:6" ht="15.75" thickTop="1">
      <c r="A60" s="14"/>
      <c r="B60" s="43"/>
      <c r="C60" s="8"/>
      <c r="D60" s="8"/>
      <c r="E60" s="8"/>
      <c r="F60" s="78"/>
    </row>
    <row r="61" spans="1:6" ht="15" customHeight="1">
      <c r="A61" s="9"/>
      <c r="B61" s="10"/>
      <c r="C61" s="11"/>
      <c r="D61" s="12"/>
      <c r="E61" s="11"/>
      <c r="F61" s="13"/>
    </row>
    <row r="62" spans="1:6" ht="19.5" customHeight="1">
      <c r="A62" s="40" t="s">
        <v>44</v>
      </c>
      <c r="B62" s="36"/>
      <c r="C62" s="37"/>
      <c r="D62" s="44"/>
      <c r="E62" s="36"/>
      <c r="F62" s="79"/>
    </row>
    <row r="63" spans="1:6" ht="15.75" customHeight="1">
      <c r="A63" s="41" t="s">
        <v>54</v>
      </c>
      <c r="B63" s="8"/>
      <c r="C63" s="37"/>
      <c r="D63" s="44"/>
      <c r="E63" s="36"/>
      <c r="F63" s="79"/>
    </row>
    <row r="64" spans="1:10" ht="12.75" customHeight="1">
      <c r="A64" s="41" t="s">
        <v>46</v>
      </c>
      <c r="B64" s="8"/>
      <c r="C64" s="39"/>
      <c r="D64" s="39"/>
      <c r="E64" s="39"/>
      <c r="F64" s="18"/>
      <c r="G64" s="39"/>
      <c r="H64" s="39"/>
      <c r="I64" s="39"/>
      <c r="J64" s="39"/>
    </row>
    <row r="65" spans="1:6" ht="15.75">
      <c r="A65" s="9" t="s">
        <v>48</v>
      </c>
      <c r="B65" s="38"/>
      <c r="C65" s="38"/>
      <c r="D65" s="38"/>
      <c r="E65" s="38"/>
      <c r="F65" s="80"/>
    </row>
  </sheetData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2006-03-02T16:51:43Z</cp:lastPrinted>
  <dcterms:created xsi:type="dcterms:W3CDTF">2000-01-13T22:55:02Z</dcterms:created>
  <dcterms:modified xsi:type="dcterms:W3CDTF">2006-03-07T19:18:26Z</dcterms:modified>
  <cp:category/>
  <cp:version/>
  <cp:contentType/>
  <cp:contentStatus/>
</cp:coreProperties>
</file>