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alance sheet - 22 August 2007" sheetId="1" r:id="rId1"/>
  </sheets>
  <definedNames>
    <definedName name="_xlnm.Print_Area" localSheetId="0">'balance sheet - 22 August 2007'!$A$10:$G$66</definedName>
    <definedName name="_xlnm.Print_Area">'balance sheet - 22 August 2007'!$A$9:$F$62</definedName>
  </definedNames>
  <calcPr fullCalcOnLoad="1"/>
</workbook>
</file>

<file path=xl/sharedStrings.xml><?xml version="1.0" encoding="utf-8"?>
<sst xmlns="http://schemas.openxmlformats.org/spreadsheetml/2006/main" count="62" uniqueCount="57">
  <si>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</si>
  <si>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</si>
  <si>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</si>
  <si>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</si>
  <si>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</si>
  <si>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</si>
  <si>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</si>
  <si>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</si>
  <si>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</si>
  <si>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</si>
  <si>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</si>
  <si>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</si>
  <si>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</si>
  <si>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</si>
  <si>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</si>
  <si>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</si>
  <si>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</si>
  <si>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</si>
  <si>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</si>
  <si>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</si>
  <si>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</si>
  <si>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</si>
  <si>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</si>
  <si>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</si>
  <si>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</si>
  <si>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</si>
  <si>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</si>
  <si>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</si>
  <si>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</si>
  <si>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</si>
  <si>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</si>
  <si>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</si>
  <si>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</si>
  <si>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</si>
  <si>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</si>
  <si>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</si>
  <si>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</si>
  <si>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</si>
  <si>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>CHANGE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</si>
  <si>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</si>
  <si>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</si>
  <si>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</si>
  <si>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</si>
  <si>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</si>
  <si>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</si>
  <si>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</si>
  <si>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</si>
  <si>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</si>
  <si>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r>
      <t xml:space="preserve">are to be </t>
    </r>
    <r>
      <rPr>
        <sz val="12"/>
        <rFont val="Arial MT"/>
        <family val="0"/>
      </rPr>
      <t>funded by the Government</t>
    </r>
    <r>
      <rPr>
        <sz val="12"/>
        <rFont val="Arial MT"/>
        <family val="0"/>
      </rPr>
      <t xml:space="preserve"> and profits earned by the Bank are </t>
    </r>
    <r>
      <rPr>
        <b/>
        <sz val="12"/>
        <rFont val="Arial MT"/>
        <family val="0"/>
      </rPr>
      <t>due to the Government.</t>
    </r>
  </si>
  <si>
    <t>08 AUGUST</t>
  </si>
  <si>
    <t xml:space="preserve">AS AT 22 AUGUST 2007 </t>
  </si>
  <si>
    <t>22 AUGUST</t>
  </si>
  <si>
    <t>09Aug'07 - 22Aug'07</t>
  </si>
  <si>
    <t>23 AUGUST</t>
  </si>
  <si>
    <t>News Release</t>
  </si>
  <si>
    <t>05 September 2007</t>
  </si>
  <si>
    <r>
      <t>The year-to-date profit of $1.80bn is included in</t>
    </r>
    <r>
      <rPr>
        <b/>
        <sz val="12"/>
        <rFont val="Arial MT"/>
        <family val="0"/>
      </rPr>
      <t xml:space="preserve"> Amounts Due to Government of Jamaica</t>
    </r>
    <r>
      <rPr>
        <sz val="12"/>
        <rFont val="Arial MT"/>
        <family val="0"/>
      </rPr>
      <t xml:space="preserve">. This reporting format is 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</si>
</sst>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13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b/>
      <sz val="14"/>
      <color indexed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15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</cellStyleXfs>
  <cellXfs count="75">
    <xf numFmtId="37" fontId="0" fillId="2" borderId="0" xfId="0" applyNumberFormat="1" applyFill="1" applyAlignment="1">
      <alignment/>
    </xf>
    <xf numFmtId="37" fontId="5" fillId="2" borderId="0" xfId="0" applyNumberFormat="1" applyFon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2" fillId="2" borderId="2" xfId="0" applyNumberFormat="1" applyFont="1" applyFill="1" applyBorder="1" applyAlignment="1">
      <alignment horizontal="centerContinuous"/>
    </xf>
    <xf numFmtId="37" fontId="2" fillId="3" borderId="2" xfId="0" applyNumberFormat="1" applyFon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0" fillId="2" borderId="5" xfId="0" applyNumberFormat="1" applyFill="1" applyBorder="1" applyAlignment="1">
      <alignment/>
    </xf>
    <xf numFmtId="37" fontId="5" fillId="2" borderId="6" xfId="0" applyNumberFormat="1" applyFont="1" applyFill="1" applyBorder="1" applyAlignment="1">
      <alignment/>
    </xf>
    <xf numFmtId="37" fontId="5" fillId="2" borderId="7" xfId="0" applyNumberFormat="1" applyFont="1" applyFill="1" applyBorder="1" applyAlignment="1">
      <alignment/>
    </xf>
    <xf numFmtId="37" fontId="2" fillId="2" borderId="4" xfId="0" applyNumberFormat="1" applyFont="1" applyFill="1" applyBorder="1" applyAlignment="1">
      <alignment horizontal="centerContinuous"/>
    </xf>
    <xf numFmtId="37" fontId="0" fillId="2" borderId="4" xfId="0" applyNumberFormat="1" applyFont="1" applyFill="1" applyBorder="1" applyAlignment="1">
      <alignment horizontal="center"/>
    </xf>
    <xf numFmtId="37" fontId="7" fillId="2" borderId="4" xfId="0" applyNumberFormat="1" applyFont="1" applyFill="1" applyBorder="1" applyAlignment="1">
      <alignment horizontal="center"/>
    </xf>
    <xf numFmtId="37" fontId="0" fillId="2" borderId="4" xfId="0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37" fontId="5" fillId="2" borderId="8" xfId="0" applyNumberFormat="1" applyFont="1" applyFill="1" applyBorder="1" applyAlignment="1">
      <alignment/>
    </xf>
    <xf numFmtId="37" fontId="5" fillId="2" borderId="9" xfId="0" applyNumberFormat="1" applyFont="1" applyFill="1" applyBorder="1" applyAlignment="1">
      <alignment/>
    </xf>
    <xf numFmtId="37" fontId="5" fillId="2" borderId="10" xfId="0" applyNumberFormat="1" applyFont="1" applyFill="1" applyBorder="1" applyAlignment="1">
      <alignment/>
    </xf>
    <xf numFmtId="37" fontId="3" fillId="2" borderId="5" xfId="0" applyNumberFormat="1" applyFont="1" applyFill="1" applyBorder="1" applyAlignment="1">
      <alignment horizontal="centerContinuous"/>
    </xf>
    <xf numFmtId="37" fontId="4" fillId="2" borderId="5" xfId="0" applyNumberFormat="1" applyFont="1" applyFill="1" applyBorder="1" applyAlignment="1">
      <alignment/>
    </xf>
    <xf numFmtId="37" fontId="6" fillId="2" borderId="5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11" xfId="0" applyNumberFormat="1" applyFill="1" applyBorder="1" applyAlignment="1">
      <alignment/>
    </xf>
    <xf numFmtId="37" fontId="0" fillId="2" borderId="12" xfId="0" applyNumberFormat="1" applyFill="1" applyBorder="1" applyAlignment="1">
      <alignment/>
    </xf>
    <xf numFmtId="37" fontId="0" fillId="3" borderId="13" xfId="0" applyNumberFormat="1" applyFill="1" applyBorder="1" applyAlignment="1">
      <alignment/>
    </xf>
    <xf numFmtId="37" fontId="5" fillId="3" borderId="14" xfId="0" applyNumberFormat="1" applyFont="1" applyFill="1" applyBorder="1" applyAlignment="1">
      <alignment/>
    </xf>
    <xf numFmtId="37" fontId="3" fillId="2" borderId="15" xfId="0" applyNumberFormat="1" applyFont="1" applyFill="1" applyBorder="1" applyAlignment="1">
      <alignment horizontal="centerContinuous"/>
    </xf>
    <xf numFmtId="37" fontId="2" fillId="2" borderId="11" xfId="0" applyNumberFormat="1" applyFont="1" applyFill="1" applyBorder="1" applyAlignment="1">
      <alignment horizontal="centerContinuous"/>
    </xf>
    <xf numFmtId="37" fontId="2" fillId="2" borderId="12" xfId="0" applyNumberFormat="1" applyFont="1" applyFill="1" applyBorder="1" applyAlignment="1">
      <alignment horizontal="centerContinuous"/>
    </xf>
    <xf numFmtId="37" fontId="0" fillId="2" borderId="3" xfId="0" applyNumberFormat="1" applyFont="1" applyFill="1" applyBorder="1" applyAlignment="1">
      <alignment/>
    </xf>
    <xf numFmtId="37" fontId="7" fillId="2" borderId="0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7" fontId="7" fillId="2" borderId="2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9" fillId="2" borderId="15" xfId="0" applyNumberFormat="1" applyFont="1" applyFill="1" applyBorder="1" applyAlignment="1">
      <alignment/>
    </xf>
    <xf numFmtId="37" fontId="0" fillId="2" borderId="5" xfId="0" applyNumberFormat="1" applyFont="1" applyFill="1" applyBorder="1" applyAlignment="1">
      <alignment/>
    </xf>
    <xf numFmtId="39" fontId="0" fillId="2" borderId="0" xfId="0" applyNumberFormat="1" applyFont="1" applyFill="1" applyAlignment="1">
      <alignment/>
    </xf>
    <xf numFmtId="37" fontId="0" fillId="2" borderId="15" xfId="0" applyNumberFormat="1" applyFill="1" applyBorder="1" applyAlignment="1">
      <alignment/>
    </xf>
    <xf numFmtId="37" fontId="0" fillId="2" borderId="16" xfId="0" applyNumberFormat="1" applyFill="1" applyBorder="1" applyAlignment="1">
      <alignment/>
    </xf>
    <xf numFmtId="37" fontId="7" fillId="3" borderId="0" xfId="0" applyNumberFormat="1" applyFont="1" applyFill="1" applyBorder="1" applyAlignment="1">
      <alignment/>
    </xf>
    <xf numFmtId="37" fontId="8" fillId="3" borderId="17" xfId="0" applyNumberFormat="1" applyFon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37" fontId="8" fillId="2" borderId="0" xfId="0" applyNumberFormat="1" applyFont="1" applyFill="1" applyBorder="1" applyAlignment="1">
      <alignment/>
    </xf>
    <xf numFmtId="37" fontId="5" fillId="2" borderId="0" xfId="0" applyNumberFormat="1" applyFont="1" applyFill="1" applyBorder="1" applyAlignment="1">
      <alignment horizontal="right"/>
    </xf>
    <xf numFmtId="0" fontId="4" fillId="3" borderId="18" xfId="0" applyNumberFormat="1" applyFont="1" applyFill="1" applyBorder="1" applyAlignment="1">
      <alignment horizontal="center"/>
    </xf>
    <xf numFmtId="16" fontId="4" fillId="3" borderId="18" xfId="0" applyNumberFormat="1" applyFont="1" applyFill="1" applyBorder="1" applyAlignment="1" quotePrefix="1">
      <alignment horizontal="center"/>
    </xf>
    <xf numFmtId="37" fontId="4" fillId="3" borderId="18" xfId="0" applyNumberFormat="1" applyFont="1" applyFill="1" applyBorder="1" applyAlignment="1">
      <alignment horizontal="center"/>
    </xf>
    <xf numFmtId="37" fontId="0" fillId="3" borderId="18" xfId="0" applyNumberFormat="1" applyFill="1" applyBorder="1" applyAlignment="1">
      <alignment/>
    </xf>
    <xf numFmtId="37" fontId="0" fillId="3" borderId="19" xfId="0" applyNumberFormat="1" applyFill="1" applyBorder="1" applyAlignment="1">
      <alignment/>
    </xf>
    <xf numFmtId="37" fontId="8" fillId="3" borderId="19" xfId="0" applyNumberFormat="1" applyFont="1" applyFill="1" applyBorder="1" applyAlignment="1">
      <alignment/>
    </xf>
    <xf numFmtId="38" fontId="0" fillId="3" borderId="18" xfId="0" applyNumberFormat="1" applyFill="1" applyBorder="1" applyAlignment="1">
      <alignment/>
    </xf>
    <xf numFmtId="37" fontId="0" fillId="3" borderId="20" xfId="0" applyNumberFormat="1" applyFill="1" applyBorder="1" applyAlignment="1">
      <alignment/>
    </xf>
    <xf numFmtId="37" fontId="5" fillId="3" borderId="21" xfId="0" applyNumberFormat="1" applyFont="1" applyFill="1" applyBorder="1" applyAlignment="1">
      <alignment/>
    </xf>
    <xf numFmtId="37" fontId="5" fillId="3" borderId="22" xfId="0" applyNumberFormat="1" applyFont="1" applyFill="1" applyBorder="1" applyAlignment="1">
      <alignment/>
    </xf>
    <xf numFmtId="39" fontId="0" fillId="3" borderId="18" xfId="0" applyNumberFormat="1" applyFill="1" applyBorder="1" applyAlignment="1">
      <alignment/>
    </xf>
    <xf numFmtId="37" fontId="5" fillId="3" borderId="20" xfId="0" applyNumberFormat="1" applyFont="1" applyFill="1" applyBorder="1" applyAlignment="1">
      <alignment/>
    </xf>
    <xf numFmtId="37" fontId="5" fillId="3" borderId="18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 horizontal="right"/>
    </xf>
    <xf numFmtId="37" fontId="8" fillId="3" borderId="23" xfId="0" applyNumberFormat="1" applyFont="1" applyFill="1" applyBorder="1" applyAlignment="1">
      <alignment/>
    </xf>
    <xf numFmtId="37" fontId="5" fillId="2" borderId="24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right"/>
    </xf>
    <xf numFmtId="37" fontId="0" fillId="2" borderId="25" xfId="0" applyNumberFormat="1" applyFill="1" applyBorder="1" applyAlignment="1">
      <alignment/>
    </xf>
    <xf numFmtId="37" fontId="7" fillId="2" borderId="4" xfId="0" applyNumberFormat="1" applyFont="1" applyFill="1" applyBorder="1" applyAlignment="1">
      <alignment/>
    </xf>
    <xf numFmtId="37" fontId="7" fillId="2" borderId="3" xfId="0" applyNumberFormat="1" applyFont="1" applyFill="1" applyBorder="1" applyAlignment="1">
      <alignment/>
    </xf>
    <xf numFmtId="37" fontId="0" fillId="3" borderId="18" xfId="0" applyNumberFormat="1" applyFont="1" applyFill="1" applyBorder="1" applyAlignment="1">
      <alignment/>
    </xf>
    <xf numFmtId="37" fontId="0" fillId="3" borderId="20" xfId="0" applyNumberFormat="1" applyFont="1" applyFill="1" applyBorder="1" applyAlignment="1">
      <alignment/>
    </xf>
    <xf numFmtId="37" fontId="5" fillId="2" borderId="0" xfId="0" applyNumberFormat="1" applyFont="1" applyFill="1" applyBorder="1" applyAlignment="1">
      <alignment horizontal="center"/>
    </xf>
    <xf numFmtId="37" fontId="11" fillId="2" borderId="0" xfId="0" applyNumberFormat="1" applyFont="1" applyFill="1" applyBorder="1" applyAlignment="1">
      <alignment/>
    </xf>
    <xf numFmtId="49" fontId="11" fillId="2" borderId="0" xfId="0" applyNumberFormat="1" applyFont="1" applyFill="1" applyBorder="1" applyAlignment="1">
      <alignment/>
    </xf>
    <xf numFmtId="37" fontId="12" fillId="2" borderId="5" xfId="0" applyNumberFormat="1" applyFont="1" applyFill="1" applyBorder="1" applyAlignment="1">
      <alignment/>
    </xf>
    <xf numFmtId="37" fontId="0" fillId="2" borderId="5" xfId="0" applyNumberFormat="1" applyFont="1" applyFill="1" applyBorder="1" applyAlignment="1">
      <alignment/>
    </xf>
    <xf numFmtId="37" fontId="12" fillId="2" borderId="13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showOutlineSymbols="0" zoomScale="75" zoomScaleNormal="75" zoomScaleSheetLayoutView="75" workbookViewId="0" topLeftCell="A1">
      <selection activeCell="A71" sqref="A71"/>
    </sheetView>
  </sheetViews>
  <sheetFormatPr defaultColWidth="8.6640625" defaultRowHeight="15"/>
  <cols>
    <col min="1" max="1" width="39.10546875" style="0" customWidth="1"/>
    <col min="2" max="2" width="16.6640625" style="0" customWidth="1"/>
    <col min="3" max="3" width="1.5625" style="0" customWidth="1"/>
    <col min="4" max="4" width="16.6640625" style="0" customWidth="1"/>
    <col min="5" max="5" width="1.5625" style="0" customWidth="1"/>
    <col min="6" max="6" width="16.77734375" style="0" customWidth="1"/>
    <col min="7" max="7" width="16.99609375" style="0" hidden="1" customWidth="1"/>
    <col min="8" max="8" width="17.5546875" style="0" hidden="1" customWidth="1"/>
    <col min="9" max="16384" width="11.4453125" style="0" customWidth="1"/>
  </cols>
  <sheetData>
    <row r="1" spans="1:9" ht="15">
      <c r="A1" s="39"/>
      <c r="B1" s="24"/>
      <c r="C1" s="24"/>
      <c r="D1" s="24"/>
      <c r="E1" s="24"/>
      <c r="F1" s="2"/>
      <c r="G1" s="2"/>
      <c r="H1" s="2"/>
      <c r="I1" s="2"/>
    </row>
    <row r="2" spans="1:9" ht="15">
      <c r="A2" s="9"/>
      <c r="B2" s="2"/>
      <c r="C2" s="2"/>
      <c r="D2" s="2"/>
      <c r="E2" s="2"/>
      <c r="F2" s="2"/>
      <c r="G2" s="2"/>
      <c r="H2" s="2"/>
      <c r="I2" s="2"/>
    </row>
    <row r="3" spans="1:9" ht="15">
      <c r="A3" s="9"/>
      <c r="B3" s="2"/>
      <c r="C3" s="2"/>
      <c r="D3" s="2"/>
      <c r="E3" s="2"/>
      <c r="F3" s="2"/>
      <c r="G3" s="2"/>
      <c r="H3" s="2"/>
      <c r="I3" s="2"/>
    </row>
    <row r="4" spans="1:9" ht="15">
      <c r="A4" s="9"/>
      <c r="B4" s="2"/>
      <c r="C4" s="2"/>
      <c r="D4" s="2"/>
      <c r="E4" s="2"/>
      <c r="F4" s="2"/>
      <c r="G4" s="2"/>
      <c r="H4" s="2"/>
      <c r="I4" s="2"/>
    </row>
    <row r="5" spans="1:9" ht="15">
      <c r="A5" s="9"/>
      <c r="B5" s="2"/>
      <c r="C5" s="2"/>
      <c r="D5" s="2"/>
      <c r="E5" s="2"/>
      <c r="F5" s="2"/>
      <c r="G5" s="2"/>
      <c r="H5" s="2"/>
      <c r="I5" s="2"/>
    </row>
    <row r="6" spans="1:9" ht="18.75">
      <c r="A6" s="70" t="s">
        <v>54</v>
      </c>
      <c r="B6" s="2"/>
      <c r="C6" s="2"/>
      <c r="D6" s="2"/>
      <c r="E6" s="2"/>
      <c r="F6" s="2"/>
      <c r="G6" s="2"/>
      <c r="H6" s="2"/>
      <c r="I6" s="2"/>
    </row>
    <row r="7" spans="1:9" ht="18.75">
      <c r="A7" s="71" t="s">
        <v>55</v>
      </c>
      <c r="B7" s="2"/>
      <c r="C7" s="2"/>
      <c r="D7" s="2"/>
      <c r="E7" s="2"/>
      <c r="F7" s="2"/>
      <c r="G7" s="2"/>
      <c r="H7" s="2"/>
      <c r="I7" s="2"/>
    </row>
    <row r="8" spans="1:9" ht="15">
      <c r="A8" s="9"/>
      <c r="B8" s="2"/>
      <c r="C8" s="2"/>
      <c r="D8" s="2"/>
      <c r="E8" s="2"/>
      <c r="F8" s="2"/>
      <c r="G8" s="2"/>
      <c r="H8" s="2"/>
      <c r="I8" s="2"/>
    </row>
    <row r="9" spans="1:9" ht="15.75">
      <c r="A9" s="3"/>
      <c r="B9" s="4"/>
      <c r="C9" s="4"/>
      <c r="D9" s="4"/>
      <c r="E9" s="4"/>
      <c r="F9" s="69"/>
      <c r="G9" s="2"/>
      <c r="H9" s="2"/>
      <c r="I9" s="2"/>
    </row>
    <row r="10" spans="1:7" ht="18">
      <c r="A10" s="28" t="s">
        <v>0</v>
      </c>
      <c r="B10" s="29"/>
      <c r="C10" s="29"/>
      <c r="D10" s="29"/>
      <c r="E10" s="29"/>
      <c r="F10" s="30"/>
      <c r="G10" s="8"/>
    </row>
    <row r="11" spans="1:7" ht="18">
      <c r="A11" s="20" t="s">
        <v>1</v>
      </c>
      <c r="B11" s="23"/>
      <c r="C11" s="23"/>
      <c r="D11" s="23"/>
      <c r="E11" s="23"/>
      <c r="F11" s="12"/>
      <c r="G11" s="8"/>
    </row>
    <row r="12" spans="1:7" ht="18">
      <c r="A12" s="20" t="s">
        <v>50</v>
      </c>
      <c r="B12" s="23"/>
      <c r="C12" s="23"/>
      <c r="D12" s="23"/>
      <c r="E12" s="23"/>
      <c r="F12" s="12"/>
      <c r="G12" s="8"/>
    </row>
    <row r="13" spans="1:7" ht="15">
      <c r="A13" s="3" t="s">
        <v>44</v>
      </c>
      <c r="B13" s="4"/>
      <c r="C13" s="4"/>
      <c r="D13" s="4"/>
      <c r="E13" s="4"/>
      <c r="F13" s="7"/>
      <c r="G13" s="7"/>
    </row>
    <row r="14" spans="1:7" ht="15.75">
      <c r="A14" s="9"/>
      <c r="B14" s="47">
        <v>2006</v>
      </c>
      <c r="C14" s="43"/>
      <c r="D14" s="47">
        <v>2007</v>
      </c>
      <c r="E14" s="43"/>
      <c r="F14" s="47">
        <v>2007</v>
      </c>
      <c r="G14" s="13" t="s">
        <v>38</v>
      </c>
    </row>
    <row r="15" spans="1:7" ht="15.75">
      <c r="A15" s="9"/>
      <c r="B15" s="48" t="s">
        <v>53</v>
      </c>
      <c r="C15" s="44"/>
      <c r="D15" s="48" t="s">
        <v>49</v>
      </c>
      <c r="E15" s="44"/>
      <c r="F15" s="48" t="s">
        <v>51</v>
      </c>
      <c r="G15" s="14" t="s">
        <v>52</v>
      </c>
    </row>
    <row r="16" spans="1:7" ht="15.75">
      <c r="A16" s="9"/>
      <c r="B16" s="49" t="s">
        <v>2</v>
      </c>
      <c r="C16" s="44"/>
      <c r="D16" s="49" t="s">
        <v>2</v>
      </c>
      <c r="E16" s="44"/>
      <c r="F16" s="49" t="s">
        <v>2</v>
      </c>
      <c r="G16" s="13" t="s">
        <v>2</v>
      </c>
    </row>
    <row r="17" spans="1:7" ht="15.75">
      <c r="A17" s="72" t="s">
        <v>37</v>
      </c>
      <c r="B17" s="50"/>
      <c r="C17" s="2"/>
      <c r="D17" s="50"/>
      <c r="E17" s="2"/>
      <c r="F17" s="50"/>
      <c r="G17" s="15"/>
    </row>
    <row r="18" spans="1:7" ht="15.75">
      <c r="A18" s="21" t="s">
        <v>3</v>
      </c>
      <c r="B18" s="50"/>
      <c r="C18" s="2"/>
      <c r="D18" s="50"/>
      <c r="E18" s="2"/>
      <c r="F18" s="50"/>
      <c r="G18" s="15"/>
    </row>
    <row r="19" spans="1:7" ht="15">
      <c r="A19" s="9" t="s">
        <v>41</v>
      </c>
      <c r="B19" s="50">
        <f>62189900-71737+15809774+17026</f>
        <v>77944963</v>
      </c>
      <c r="C19" s="2"/>
      <c r="D19" s="67">
        <f>70981758-75383+16270330+11381</f>
        <v>87188086</v>
      </c>
      <c r="E19" s="2"/>
      <c r="F19" s="67">
        <f>71744940-75607+15583422+11381</f>
        <v>87264136</v>
      </c>
      <c r="G19" s="15">
        <f>F19-D19</f>
        <v>76050</v>
      </c>
    </row>
    <row r="20" spans="1:7" ht="15">
      <c r="A20" s="9" t="s">
        <v>42</v>
      </c>
      <c r="B20" s="51">
        <f>28707+14647788+116349408+7617904+1916-62189900+71737</f>
        <v>76527560</v>
      </c>
      <c r="C20" s="2"/>
      <c r="D20" s="67">
        <f>35619+7784439+127832527+8358054+1479-70981758+75383</f>
        <v>73105743</v>
      </c>
      <c r="E20" s="2"/>
      <c r="F20" s="67">
        <f>36219+12850404+125778587+8382885+3293-71744940+75607</f>
        <v>75382055</v>
      </c>
      <c r="G20" s="31">
        <f>F20-D20</f>
        <v>2276312</v>
      </c>
    </row>
    <row r="21" spans="1:7" ht="15.75">
      <c r="A21" s="21" t="s">
        <v>40</v>
      </c>
      <c r="B21" s="52">
        <f>+B19+B20</f>
        <v>154472523</v>
      </c>
      <c r="C21" s="45"/>
      <c r="D21" s="61">
        <f>+D19+D20</f>
        <v>160293829</v>
      </c>
      <c r="E21" s="45"/>
      <c r="F21" s="61">
        <f>+F19+F20</f>
        <v>162646191</v>
      </c>
      <c r="G21" s="42">
        <f>+G19+G20</f>
        <v>2352362</v>
      </c>
    </row>
    <row r="22" spans="1:7" ht="15">
      <c r="A22" s="9"/>
      <c r="B22" s="50"/>
      <c r="C22" s="2"/>
      <c r="D22" s="50"/>
      <c r="E22" s="2"/>
      <c r="F22" s="50"/>
      <c r="G22" s="15"/>
    </row>
    <row r="23" spans="1:7" ht="15.75">
      <c r="A23" s="21" t="s">
        <v>4</v>
      </c>
      <c r="B23" s="50"/>
      <c r="C23" s="2"/>
      <c r="D23" s="50"/>
      <c r="E23" s="2"/>
      <c r="F23" s="50"/>
      <c r="G23" s="15"/>
    </row>
    <row r="24" spans="1:7" ht="15">
      <c r="A24" s="9" t="s">
        <v>5</v>
      </c>
      <c r="B24" s="50" t="s">
        <v>6</v>
      </c>
      <c r="C24" s="2"/>
      <c r="D24" s="50" t="s">
        <v>6</v>
      </c>
      <c r="E24" s="2"/>
      <c r="F24" s="50" t="s">
        <v>6</v>
      </c>
      <c r="G24" s="15"/>
    </row>
    <row r="25" spans="1:7" ht="15">
      <c r="A25" s="9" t="s">
        <v>7</v>
      </c>
      <c r="B25" s="50">
        <v>139</v>
      </c>
      <c r="C25" s="2"/>
      <c r="D25" s="67">
        <v>182</v>
      </c>
      <c r="E25" s="2"/>
      <c r="F25" s="67">
        <v>183</v>
      </c>
      <c r="G25" s="15">
        <f aca="true" t="shared" si="0" ref="G25:G31">F25-D25</f>
        <v>1</v>
      </c>
    </row>
    <row r="26" spans="1:7" ht="15">
      <c r="A26" s="9" t="s">
        <v>8</v>
      </c>
      <c r="B26" s="26">
        <v>4738025</v>
      </c>
      <c r="C26" s="2"/>
      <c r="D26" s="67">
        <v>603201</v>
      </c>
      <c r="E26" s="2"/>
      <c r="F26" s="67">
        <v>603201</v>
      </c>
      <c r="G26" s="15">
        <f t="shared" si="0"/>
        <v>0</v>
      </c>
    </row>
    <row r="27" spans="1:7" ht="15">
      <c r="A27" s="9" t="s">
        <v>9</v>
      </c>
      <c r="B27" s="26">
        <v>80073469</v>
      </c>
      <c r="C27" s="2"/>
      <c r="D27" s="67">
        <v>69051196</v>
      </c>
      <c r="E27" s="2"/>
      <c r="F27" s="67">
        <v>73245438</v>
      </c>
      <c r="G27" s="15">
        <f t="shared" si="0"/>
        <v>4194242</v>
      </c>
    </row>
    <row r="28" spans="1:7" ht="15">
      <c r="A28" s="9" t="s">
        <v>10</v>
      </c>
      <c r="B28" s="50">
        <f>2367827+941766</f>
        <v>3309593</v>
      </c>
      <c r="C28" s="2"/>
      <c r="D28" s="67">
        <v>38610</v>
      </c>
      <c r="E28" s="2"/>
      <c r="F28" s="67">
        <v>38604</v>
      </c>
      <c r="G28" s="15">
        <f t="shared" si="0"/>
        <v>-6</v>
      </c>
    </row>
    <row r="29" spans="1:7" ht="15.75">
      <c r="A29" s="9" t="s">
        <v>11</v>
      </c>
      <c r="B29" s="50">
        <v>0</v>
      </c>
      <c r="C29" s="63"/>
      <c r="D29" s="50">
        <v>1878280</v>
      </c>
      <c r="E29" s="46"/>
      <c r="F29" s="50">
        <v>0</v>
      </c>
      <c r="G29" s="15">
        <f t="shared" si="0"/>
        <v>-1878280</v>
      </c>
    </row>
    <row r="30" spans="1:7" ht="15">
      <c r="A30" s="9" t="s">
        <v>12</v>
      </c>
      <c r="B30" s="53">
        <v>29</v>
      </c>
      <c r="C30" s="2"/>
      <c r="D30" s="67">
        <v>0</v>
      </c>
      <c r="E30" s="2"/>
      <c r="F30" s="67">
        <v>0</v>
      </c>
      <c r="G30" s="15">
        <f t="shared" si="0"/>
        <v>0</v>
      </c>
    </row>
    <row r="31" spans="1:7" ht="15">
      <c r="A31" s="9" t="s">
        <v>13</v>
      </c>
      <c r="B31" s="54">
        <f>56215+2906624+66087+1635367+9492+4745951+9940955</f>
        <v>19360691</v>
      </c>
      <c r="C31" s="2"/>
      <c r="D31" s="68">
        <f>59981+2999595+52643+1831734+(1887763-1878280)+11710561+11687016</f>
        <v>28351013</v>
      </c>
      <c r="E31" s="2"/>
      <c r="F31" s="68">
        <f>38762+2999595+52643+1832147+9488+5231706+13409304</f>
        <v>23573645</v>
      </c>
      <c r="G31" s="15">
        <f t="shared" si="0"/>
        <v>-4777368</v>
      </c>
    </row>
    <row r="32" spans="1:7" ht="15.75">
      <c r="A32" s="21" t="s">
        <v>14</v>
      </c>
      <c r="B32" s="55">
        <f>SUM(B25:B31)</f>
        <v>107481946</v>
      </c>
      <c r="C32" s="1"/>
      <c r="D32" s="55">
        <f>SUM(D25:D31)</f>
        <v>99922482</v>
      </c>
      <c r="E32" s="1"/>
      <c r="F32" s="55">
        <f>SUM(F25:F31)</f>
        <v>97461071</v>
      </c>
      <c r="G32" s="18">
        <f>SUM(G25:G31)</f>
        <v>-2461411</v>
      </c>
    </row>
    <row r="33" spans="1:7" ht="16.5" thickBot="1">
      <c r="A33" s="72" t="s">
        <v>15</v>
      </c>
      <c r="B33" s="56">
        <f>+B32+B21</f>
        <v>261954469</v>
      </c>
      <c r="C33" s="1"/>
      <c r="D33" s="56">
        <f>+D32+D21</f>
        <v>260216311</v>
      </c>
      <c r="E33" s="1"/>
      <c r="F33" s="56">
        <f>+F32+F21</f>
        <v>260107262</v>
      </c>
      <c r="G33" s="19">
        <f>F33-D33</f>
        <v>-109049</v>
      </c>
    </row>
    <row r="34" spans="1:7" ht="15.75" thickTop="1">
      <c r="A34" s="73"/>
      <c r="B34" s="50"/>
      <c r="C34" s="2"/>
      <c r="D34" s="50"/>
      <c r="E34" s="2"/>
      <c r="F34" s="50"/>
      <c r="G34" s="15"/>
    </row>
    <row r="35" spans="1:7" ht="15.75">
      <c r="A35" s="72" t="s">
        <v>16</v>
      </c>
      <c r="B35" s="50"/>
      <c r="C35" s="2"/>
      <c r="D35" s="50"/>
      <c r="E35" s="2"/>
      <c r="F35" s="50"/>
      <c r="G35" s="15"/>
    </row>
    <row r="36" spans="1:7" ht="15.75">
      <c r="A36" s="21" t="s">
        <v>17</v>
      </c>
      <c r="B36" s="57"/>
      <c r="C36" s="2"/>
      <c r="D36" s="57"/>
      <c r="E36" s="2"/>
      <c r="F36" s="57"/>
      <c r="G36" s="15"/>
    </row>
    <row r="37" spans="1:7" ht="15">
      <c r="A37" s="9" t="s">
        <v>18</v>
      </c>
      <c r="B37" s="50">
        <f>31040698+1386922</f>
        <v>32427620</v>
      </c>
      <c r="C37" s="2"/>
      <c r="D37" s="67">
        <f>36994961+1615722</f>
        <v>38610683</v>
      </c>
      <c r="E37" s="2"/>
      <c r="F37" s="67">
        <f>36854234+1630732</f>
        <v>38484966</v>
      </c>
      <c r="G37" s="15">
        <f>F37-D37</f>
        <v>-125717</v>
      </c>
    </row>
    <row r="38" spans="1:7" ht="15">
      <c r="A38" s="9" t="s">
        <v>19</v>
      </c>
      <c r="B38" s="57"/>
      <c r="C38" s="2"/>
      <c r="D38" s="57"/>
      <c r="E38" s="2"/>
      <c r="F38" s="57"/>
      <c r="G38" s="15"/>
    </row>
    <row r="39" spans="1:8" ht="15">
      <c r="A39" s="9" t="s">
        <v>20</v>
      </c>
      <c r="B39" s="50">
        <f>20638026+10374206+1903262+105040</f>
        <v>33020534</v>
      </c>
      <c r="C39" s="2"/>
      <c r="D39" s="67">
        <f>20906833+179179+13683005+2348299+189</f>
        <v>37117505</v>
      </c>
      <c r="E39" s="2"/>
      <c r="F39" s="67">
        <f>14273728+176544+13869411+2826673+189</f>
        <v>31146545</v>
      </c>
      <c r="G39" s="15">
        <f>F39-D39</f>
        <v>-5970960</v>
      </c>
      <c r="H39" s="38">
        <f>271833143.67-110876.75-46520.05-1812752.89-495.86-378903.13-32.61-10098.36-4982.32-68570832</f>
        <v>200897649.7</v>
      </c>
    </row>
    <row r="40" spans="1:8" ht="15">
      <c r="A40" s="9" t="s">
        <v>21</v>
      </c>
      <c r="B40" s="50">
        <v>65895</v>
      </c>
      <c r="C40" s="2"/>
      <c r="D40" s="50">
        <v>65895</v>
      </c>
      <c r="E40" s="2"/>
      <c r="F40" s="50">
        <v>65895</v>
      </c>
      <c r="G40" s="15">
        <f>F40-D40</f>
        <v>0</v>
      </c>
      <c r="H40" s="38">
        <f>+H39*69.0372</f>
        <v>13869411221.86884</v>
      </c>
    </row>
    <row r="41" spans="1:7" ht="15">
      <c r="A41" s="9" t="s">
        <v>22</v>
      </c>
      <c r="B41" s="50">
        <f>31558270-5374000</f>
        <v>26184270</v>
      </c>
      <c r="C41" s="2"/>
      <c r="D41" s="67">
        <v>30440593</v>
      </c>
      <c r="E41" s="2"/>
      <c r="F41" s="67">
        <f>35542959-5216000</f>
        <v>30326959</v>
      </c>
      <c r="G41" s="15">
        <f>F41-D41</f>
        <v>-113634</v>
      </c>
    </row>
    <row r="42" spans="1:8" ht="15">
      <c r="A42" s="9" t="s">
        <v>23</v>
      </c>
      <c r="B42" s="54">
        <f>163432311-105040-150104971-10374206-1903262-65895</f>
        <v>878937</v>
      </c>
      <c r="C42" s="2"/>
      <c r="D42" s="68">
        <f>156314191-179179-105829342-32609648-13683005-2348299-65895-189</f>
        <v>1598634</v>
      </c>
      <c r="E42" s="2"/>
      <c r="F42" s="68">
        <f>157206852-176544-101859444-32609648-13869411-2826673-65895-189</f>
        <v>5799048</v>
      </c>
      <c r="G42" s="16">
        <f>F42-D42</f>
        <v>4200414</v>
      </c>
      <c r="H42" s="38"/>
    </row>
    <row r="43" spans="1:7" ht="15.75">
      <c r="A43" s="21" t="s">
        <v>24</v>
      </c>
      <c r="B43" s="58">
        <f>SUM(B37:B42)</f>
        <v>92577256</v>
      </c>
      <c r="C43" s="1"/>
      <c r="D43" s="58">
        <f>SUM(D37:D42)</f>
        <v>107833310</v>
      </c>
      <c r="E43" s="1"/>
      <c r="F43" s="58">
        <f>SUM(F37:F42)</f>
        <v>105823413</v>
      </c>
      <c r="G43" s="17">
        <f>SUM(G37:G42)</f>
        <v>-2009897</v>
      </c>
    </row>
    <row r="44" spans="1:7" ht="15">
      <c r="A44" s="22"/>
      <c r="B44" s="50"/>
      <c r="C44" s="2"/>
      <c r="D44" s="50"/>
      <c r="E44" s="2"/>
      <c r="F44" s="50"/>
      <c r="G44" s="15"/>
    </row>
    <row r="45" spans="1:7" ht="15.75">
      <c r="A45" s="21" t="s">
        <v>25</v>
      </c>
      <c r="B45" s="50"/>
      <c r="C45" s="2"/>
      <c r="D45" s="50"/>
      <c r="E45" s="2"/>
      <c r="F45" s="50"/>
      <c r="G45" s="15"/>
    </row>
    <row r="46" spans="1:7" ht="15">
      <c r="A46" s="9" t="s">
        <v>26</v>
      </c>
      <c r="B46" s="50"/>
      <c r="C46" s="2"/>
      <c r="D46" s="50"/>
      <c r="E46" s="2"/>
      <c r="F46" s="50"/>
      <c r="G46" s="15"/>
    </row>
    <row r="47" spans="1:7" ht="15">
      <c r="A47" s="9" t="s">
        <v>27</v>
      </c>
      <c r="B47" s="50">
        <v>3792666</v>
      </c>
      <c r="C47" s="2"/>
      <c r="D47" s="50">
        <v>3913978</v>
      </c>
      <c r="E47" s="2"/>
      <c r="F47" s="50">
        <v>3913978</v>
      </c>
      <c r="G47" s="15">
        <f>F47-D47</f>
        <v>0</v>
      </c>
    </row>
    <row r="48" spans="1:7" ht="15">
      <c r="A48" s="9" t="s">
        <v>28</v>
      </c>
      <c r="B48" s="50">
        <f>143781+33749+21719</f>
        <v>199249</v>
      </c>
      <c r="C48" s="2"/>
      <c r="D48" s="67">
        <f>89460+16869+33691</f>
        <v>140020</v>
      </c>
      <c r="E48" s="2"/>
      <c r="F48" s="67">
        <f>93479+39235+20920</f>
        <v>153634</v>
      </c>
      <c r="G48" s="15">
        <f>F48-D48</f>
        <v>13614</v>
      </c>
    </row>
    <row r="49" spans="1:7" ht="15">
      <c r="A49" s="9" t="s">
        <v>43</v>
      </c>
      <c r="B49" s="50">
        <f>5374000+150104971</f>
        <v>155478971</v>
      </c>
      <c r="C49" s="2"/>
      <c r="D49" s="67">
        <f>105829342+32609648</f>
        <v>138438990</v>
      </c>
      <c r="E49" s="2"/>
      <c r="F49" s="67">
        <f>5216000+101859444+32609648</f>
        <v>139685092</v>
      </c>
      <c r="G49" s="60">
        <f>F49-D49</f>
        <v>1246102</v>
      </c>
    </row>
    <row r="50" spans="1:7" ht="15">
      <c r="A50" s="9" t="s">
        <v>46</v>
      </c>
      <c r="B50" s="50">
        <v>0</v>
      </c>
      <c r="C50" s="2"/>
      <c r="D50" s="67">
        <v>1305205</v>
      </c>
      <c r="E50" s="2"/>
      <c r="F50" s="67">
        <v>1925979</v>
      </c>
      <c r="G50" s="15">
        <f>F50-D50</f>
        <v>620774</v>
      </c>
    </row>
    <row r="51" spans="1:7" ht="15.75">
      <c r="A51" s="9" t="s">
        <v>29</v>
      </c>
      <c r="B51" s="50">
        <f>6827721+789573</f>
        <v>7617294</v>
      </c>
      <c r="C51" s="2"/>
      <c r="D51" s="67">
        <f>4015786+934776</f>
        <v>4950562</v>
      </c>
      <c r="E51" s="1"/>
      <c r="F51" s="67">
        <f>4036686+934718</f>
        <v>4971404</v>
      </c>
      <c r="G51" s="15">
        <f>F51-D51</f>
        <v>20842</v>
      </c>
    </row>
    <row r="52" spans="1:7" ht="15.75">
      <c r="A52" s="21" t="s">
        <v>30</v>
      </c>
      <c r="B52" s="55">
        <f>SUM(B47:B51)</f>
        <v>167088180</v>
      </c>
      <c r="C52" s="1"/>
      <c r="D52" s="55">
        <f>SUM(D47:D51)</f>
        <v>148748755</v>
      </c>
      <c r="E52" s="2"/>
      <c r="F52" s="55">
        <f>SUM(F47:F51)</f>
        <v>150650087</v>
      </c>
      <c r="G52" s="18">
        <f>SUM(G46:G51)</f>
        <v>1901332</v>
      </c>
    </row>
    <row r="53" spans="1:7" ht="15">
      <c r="A53" s="9"/>
      <c r="B53" s="50"/>
      <c r="C53" s="2"/>
      <c r="D53" s="50"/>
      <c r="E53" s="2"/>
      <c r="F53" s="50"/>
      <c r="G53" s="15"/>
    </row>
    <row r="54" spans="1:7" ht="15.75">
      <c r="A54" s="21" t="s">
        <v>31</v>
      </c>
      <c r="B54" s="50"/>
      <c r="C54" s="2"/>
      <c r="D54" s="50"/>
      <c r="E54" s="2"/>
      <c r="F54" s="50"/>
      <c r="G54" s="15"/>
    </row>
    <row r="55" spans="1:7" ht="15">
      <c r="A55" s="9" t="s">
        <v>32</v>
      </c>
      <c r="B55" s="50"/>
      <c r="C55" s="2"/>
      <c r="D55" s="50"/>
      <c r="E55" s="2"/>
      <c r="F55" s="50"/>
      <c r="G55" s="15"/>
    </row>
    <row r="56" spans="1:7" ht="15">
      <c r="A56" s="9" t="s">
        <v>33</v>
      </c>
      <c r="B56" s="50">
        <f>4000</f>
        <v>4000</v>
      </c>
      <c r="C56" s="2"/>
      <c r="D56" s="50">
        <f>4000</f>
        <v>4000</v>
      </c>
      <c r="E56" s="2"/>
      <c r="F56" s="50">
        <f>4000</f>
        <v>4000</v>
      </c>
      <c r="G56" s="15">
        <f>F56-D56</f>
        <v>0</v>
      </c>
    </row>
    <row r="57" spans="1:7" ht="15">
      <c r="A57" s="9" t="s">
        <v>34</v>
      </c>
      <c r="B57" s="50">
        <v>20000</v>
      </c>
      <c r="C57" s="2"/>
      <c r="D57" s="50">
        <v>20000</v>
      </c>
      <c r="E57" s="2"/>
      <c r="F57" s="50">
        <v>20000</v>
      </c>
      <c r="G57" s="15">
        <f>F57-D57</f>
        <v>0</v>
      </c>
    </row>
    <row r="58" spans="1:7" ht="15">
      <c r="A58" s="9" t="s">
        <v>39</v>
      </c>
      <c r="B58" s="54">
        <v>2265033</v>
      </c>
      <c r="C58" s="2"/>
      <c r="D58" s="68">
        <v>3610246</v>
      </c>
      <c r="E58" s="2"/>
      <c r="F58" s="68">
        <v>3609762</v>
      </c>
      <c r="G58" s="16">
        <f>F58-D58</f>
        <v>-484</v>
      </c>
    </row>
    <row r="59" spans="1:7" ht="15.75">
      <c r="A59" s="21" t="s">
        <v>35</v>
      </c>
      <c r="B59" s="59">
        <f>SUM(B56:B58)</f>
        <v>2289033</v>
      </c>
      <c r="C59" s="1"/>
      <c r="D59" s="59">
        <f>SUM(D56:D58)</f>
        <v>3634246</v>
      </c>
      <c r="E59" s="1"/>
      <c r="F59" s="59">
        <f>SUM(F56:F58)</f>
        <v>3633762</v>
      </c>
      <c r="G59" s="17">
        <f>SUM(G56:G58)</f>
        <v>-484</v>
      </c>
    </row>
    <row r="60" spans="1:7" ht="16.5" thickBot="1">
      <c r="A60" s="74" t="s">
        <v>36</v>
      </c>
      <c r="B60" s="27">
        <f>B43+B52+B59</f>
        <v>261954469</v>
      </c>
      <c r="C60" s="10"/>
      <c r="D60" s="27">
        <f>D43+D52+D59</f>
        <v>260216311</v>
      </c>
      <c r="E60" s="11"/>
      <c r="F60" s="27">
        <f>F43+F52+F59</f>
        <v>260107262</v>
      </c>
      <c r="G60" s="62">
        <f>F60-D60</f>
        <v>-109049</v>
      </c>
    </row>
    <row r="61" spans="1:7" ht="15.75" thickTop="1">
      <c r="A61" s="9"/>
      <c r="B61" s="40"/>
      <c r="C61" s="2"/>
      <c r="D61" s="2"/>
      <c r="E61" s="2"/>
      <c r="F61" s="64"/>
      <c r="G61" s="8"/>
    </row>
    <row r="62" spans="1:7" ht="15" customHeight="1">
      <c r="A62" s="3"/>
      <c r="B62" s="4"/>
      <c r="C62" s="5"/>
      <c r="D62" s="6"/>
      <c r="E62" s="5"/>
      <c r="F62" s="7"/>
      <c r="G62" s="7"/>
    </row>
    <row r="63" spans="1:7" ht="19.5" customHeight="1">
      <c r="A63" s="36" t="s">
        <v>45</v>
      </c>
      <c r="B63" s="32"/>
      <c r="C63" s="33"/>
      <c r="D63" s="41"/>
      <c r="E63" s="32"/>
      <c r="F63" s="65"/>
      <c r="G63" s="25"/>
    </row>
    <row r="64" spans="1:7" ht="15.75" customHeight="1">
      <c r="A64" s="37" t="s">
        <v>56</v>
      </c>
      <c r="B64" s="2"/>
      <c r="C64" s="33"/>
      <c r="D64" s="41"/>
      <c r="E64" s="32"/>
      <c r="F64" s="65"/>
      <c r="G64" s="8"/>
    </row>
    <row r="65" spans="1:12" ht="12.75" customHeight="1">
      <c r="A65" s="37" t="s">
        <v>47</v>
      </c>
      <c r="B65" s="2"/>
      <c r="C65" s="35"/>
      <c r="D65" s="35"/>
      <c r="E65" s="35"/>
      <c r="F65" s="15"/>
      <c r="G65" s="15"/>
      <c r="H65" s="35"/>
      <c r="I65" s="35"/>
      <c r="J65" s="35"/>
      <c r="K65" s="35"/>
      <c r="L65" s="35"/>
    </row>
    <row r="66" spans="1:7" ht="15.75">
      <c r="A66" s="3" t="s">
        <v>48</v>
      </c>
      <c r="B66" s="34"/>
      <c r="C66" s="34"/>
      <c r="D66" s="34"/>
      <c r="E66" s="34"/>
      <c r="F66" s="66"/>
      <c r="G66" s="7"/>
    </row>
    <row r="68" spans="2:6" ht="15" hidden="1">
      <c r="B68">
        <f>B60-B33</f>
        <v>0</v>
      </c>
      <c r="D68">
        <f>D60-D33</f>
        <v>0</v>
      </c>
      <c r="E68">
        <f>E60-E33</f>
        <v>0</v>
      </c>
      <c r="F68">
        <f>F60-F33</f>
        <v>0</v>
      </c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rowenaa</cp:lastModifiedBy>
  <cp:lastPrinted>2007-08-29T01:17:33Z</cp:lastPrinted>
  <dcterms:created xsi:type="dcterms:W3CDTF">2000-01-13T22:55:02Z</dcterms:created>
  <dcterms:modified xsi:type="dcterms:W3CDTF">2007-09-28T14:34:43Z</dcterms:modified>
  <cp:category/>
  <cp:version/>
  <cp:contentType/>
  <cp:contentStatus/>
</cp:coreProperties>
</file>