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alance sheet - 13 June 2007" sheetId="1" r:id="rId1"/>
  </sheets>
  <definedNames>
    <definedName name="_xlnm.Print_Area" localSheetId="0">'balance sheet - 13 June 2007'!$A$9:$F$65</definedName>
    <definedName name="_xlnm.Print_Area">'balance sheet - 13 June 2007'!$A$9:$F$61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<sst xmlns="http://schemas.openxmlformats.org/spreadsheetml/2006/main" count="59" uniqueCount="55">
  <si>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</si>
  <si>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</si>
  <si>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>$'000</t>
  </si>
  <si>
    <t xml:space="preserve"> 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</si>
  <si>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</si>
  <si>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</si>
  <si>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</si>
  <si>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</si>
  <si>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</si>
  <si>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</si>
  <si>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</si>
  <si>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</si>
  <si>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</si>
  <si>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</si>
  <si>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</si>
  <si>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</si>
  <si>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</si>
  <si>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</si>
  <si>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</si>
  <si>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</si>
  <si>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</si>
  <si>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</si>
  <si>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</si>
  <si>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</si>
  <si>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</si>
  <si>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</si>
  <si>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</si>
  <si>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</si>
  <si>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</si>
  <si>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</si>
  <si>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</si>
  <si>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</si>
  <si>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</si>
  <si>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</si>
  <si>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</si>
  <si>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TOTAL CAPITAL &amp; RESERVES</t>
  </si>
  <si>
    <t>TOTAL LIABILITIES,CAPITAL &amp; RESERVES</t>
  </si>
  <si>
    <t>ASSETS</t>
  </si>
  <si>
    <t xml:space="preserve">   Contingency Reserves and Provisions</t>
  </si>
  <si>
    <t xml:space="preserve">  TOTAL FOREIGN ASSETS</t>
  </si>
  <si>
    <t xml:space="preserve">   Bonds &amp; Other Long Term Securities</t>
  </si>
  <si>
    <t xml:space="preserve">   Time Deposits &amp; Other Cash Resources</t>
  </si>
  <si>
    <t xml:space="preserve">   Open Market Instruments</t>
  </si>
  <si>
    <t xml:space="preserve"> </t>
  </si>
  <si>
    <t>Note</t>
  </si>
  <si>
    <t xml:space="preserve">   Amounts Due to Government of Jamaica</t>
  </si>
  <si>
    <t>congruent with Section 9 of the Bank of Jamaica Act, which provides that losses incurred by the Bank of Jamaica</t>
  </si>
  <si>
    <r>
      <t xml:space="preserve">are to be </t>
    </r>
    <r>
      <rPr>
        <sz val="12"/>
        <rFont val="Arial MT"/>
        <family val="0"/>
      </rPr>
      <t>funded by the Government</t>
    </r>
    <r>
      <rPr>
        <sz val="12"/>
        <rFont val="Arial MT"/>
        <family val="0"/>
      </rPr>
      <t xml:space="preserve"> and profits earned by the Bank are </t>
    </r>
    <r>
      <rPr>
        <b/>
        <sz val="12"/>
        <rFont val="Arial MT"/>
        <family val="0"/>
      </rPr>
      <t>due to the Government.</t>
    </r>
  </si>
  <si>
    <t>23 MAY</t>
  </si>
  <si>
    <t xml:space="preserve">AS AT 13 JUNE 2007 </t>
  </si>
  <si>
    <t>13 JUNE</t>
  </si>
  <si>
    <t>14 JUNE</t>
  </si>
  <si>
    <t>News Release</t>
  </si>
  <si>
    <t>27 June 2007</t>
  </si>
  <si>
    <r>
      <t>The year-to-date profit of $0.63bn is included in</t>
    </r>
    <r>
      <rPr>
        <b/>
        <sz val="12"/>
        <rFont val="Arial MT"/>
        <family val="0"/>
      </rPr>
      <t xml:space="preserve"> Amounts Due to Government of Jamaica</t>
    </r>
    <r>
      <rPr>
        <sz val="12"/>
        <rFont val="Arial MT"/>
        <family val="0"/>
      </rPr>
      <t xml:space="preserve">. This reporting format is 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</si>
</sst>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15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b/>
      <sz val="12"/>
      <color indexed="12"/>
      <name val="Arial MT"/>
      <family val="0"/>
    </font>
    <font>
      <b/>
      <sz val="12"/>
      <color indexed="8"/>
      <name val="Arial MT"/>
      <family val="0"/>
    </font>
    <font>
      <sz val="8"/>
      <color indexed="8"/>
      <name val="Arial"/>
      <family val="0"/>
    </font>
    <font>
      <sz val="11"/>
      <name val="Arial MT"/>
      <family val="0"/>
    </font>
    <font>
      <b/>
      <sz val="12"/>
      <name val="Arial MT"/>
      <family val="0"/>
    </font>
    <font>
      <b/>
      <sz val="11"/>
      <color indexed="8"/>
      <name val="Arial Narrow"/>
      <family val="2"/>
    </font>
    <font>
      <b/>
      <sz val="11"/>
      <color indexed="8"/>
      <name val="Arial MT"/>
      <family val="0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u val="single"/>
      <sz val="9"/>
      <color indexed="12"/>
      <name val="Arial MT"/>
      <family val="0"/>
    </font>
    <font>
      <u val="single"/>
      <sz val="9"/>
      <color indexed="36"/>
      <name val="Arial MT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double"/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7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68">
    <xf numFmtId="37" fontId="0" fillId="2" borderId="0" xfId="0" applyNumberFormat="1" applyFill="1" applyAlignment="1">
      <alignment/>
    </xf>
    <xf numFmtId="37" fontId="4" fillId="2" borderId="0" xfId="0" applyNumberFormat="1" applyFont="1" applyFill="1" applyAlignment="1">
      <alignment horizontal="center"/>
    </xf>
    <xf numFmtId="37" fontId="4" fillId="2" borderId="0" xfId="0" applyNumberFormat="1" applyFont="1" applyFill="1" applyAlignment="1">
      <alignment/>
    </xf>
    <xf numFmtId="37" fontId="5" fillId="2" borderId="0" xfId="0" applyNumberFormat="1" applyFont="1" applyFill="1" applyAlignment="1">
      <alignment/>
    </xf>
    <xf numFmtId="37" fontId="2" fillId="2" borderId="0" xfId="0" applyNumberFormat="1" applyFont="1" applyFill="1" applyAlignment="1">
      <alignment horizontal="right"/>
    </xf>
    <xf numFmtId="37" fontId="5" fillId="2" borderId="0" xfId="0" applyNumberFormat="1" applyFon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2" fillId="2" borderId="2" xfId="0" applyNumberFormat="1" applyFont="1" applyFill="1" applyBorder="1" applyAlignment="1">
      <alignment horizontal="centerContinuous"/>
    </xf>
    <xf numFmtId="37" fontId="2" fillId="3" borderId="2" xfId="0" applyNumberFormat="1" applyFon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5" fillId="2" borderId="5" xfId="0" applyNumberFormat="1" applyFont="1" applyFill="1" applyBorder="1" applyAlignment="1">
      <alignment/>
    </xf>
    <xf numFmtId="37" fontId="5" fillId="2" borderId="6" xfId="0" applyNumberFormat="1" applyFont="1" applyFill="1" applyBorder="1" applyAlignment="1">
      <alignment/>
    </xf>
    <xf numFmtId="37" fontId="2" fillId="2" borderId="7" xfId="0" applyNumberFormat="1" applyFont="1" applyFill="1" applyBorder="1" applyAlignment="1">
      <alignment horizontal="centerContinuous"/>
    </xf>
    <xf numFmtId="37" fontId="3" fillId="2" borderId="4" xfId="0" applyNumberFormat="1" applyFont="1" applyFill="1" applyBorder="1" applyAlignment="1">
      <alignment horizontal="centerContinuous"/>
    </xf>
    <xf numFmtId="37" fontId="4" fillId="2" borderId="4" xfId="0" applyNumberFormat="1" applyFont="1" applyFill="1" applyBorder="1" applyAlignment="1">
      <alignment/>
    </xf>
    <xf numFmtId="37" fontId="6" fillId="2" borderId="4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Continuous"/>
    </xf>
    <xf numFmtId="37" fontId="0" fillId="2" borderId="8" xfId="0" applyNumberFormat="1" applyFill="1" applyBorder="1" applyAlignment="1">
      <alignment/>
    </xf>
    <xf numFmtId="37" fontId="0" fillId="3" borderId="9" xfId="0" applyNumberFormat="1" applyFill="1" applyBorder="1" applyAlignment="1">
      <alignment/>
    </xf>
    <xf numFmtId="37" fontId="5" fillId="3" borderId="10" xfId="0" applyNumberFormat="1" applyFont="1" applyFill="1" applyBorder="1" applyAlignment="1">
      <alignment/>
    </xf>
    <xf numFmtId="37" fontId="3" fillId="2" borderId="11" xfId="0" applyNumberFormat="1" applyFont="1" applyFill="1" applyBorder="1" applyAlignment="1">
      <alignment horizontal="centerContinuous"/>
    </xf>
    <xf numFmtId="37" fontId="2" fillId="2" borderId="8" xfId="0" applyNumberFormat="1" applyFont="1" applyFill="1" applyBorder="1" applyAlignment="1">
      <alignment horizontal="centerContinuous"/>
    </xf>
    <xf numFmtId="37" fontId="2" fillId="2" borderId="12" xfId="0" applyNumberFormat="1" applyFont="1" applyFill="1" applyBorder="1" applyAlignment="1">
      <alignment horizontal="centerContinuous"/>
    </xf>
    <xf numFmtId="37" fontId="8" fillId="2" borderId="0" xfId="0" applyNumberFormat="1" applyFont="1" applyFill="1" applyAlignment="1">
      <alignment/>
    </xf>
    <xf numFmtId="37" fontId="7" fillId="2" borderId="0" xfId="0" applyNumberFormat="1" applyFont="1" applyFill="1" applyBorder="1" applyAlignment="1">
      <alignment/>
    </xf>
    <xf numFmtId="37" fontId="10" fillId="2" borderId="0" xfId="0" applyNumberFormat="1" applyFont="1" applyFill="1" applyBorder="1" applyAlignment="1">
      <alignment/>
    </xf>
    <xf numFmtId="37" fontId="7" fillId="2" borderId="2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9" fillId="2" borderId="11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0" fillId="2" borderId="11" xfId="0" applyNumberFormat="1" applyFill="1" applyBorder="1" applyAlignment="1">
      <alignment/>
    </xf>
    <xf numFmtId="37" fontId="0" fillId="2" borderId="13" xfId="0" applyNumberFormat="1" applyFill="1" applyBorder="1" applyAlignment="1">
      <alignment/>
    </xf>
    <xf numFmtId="37" fontId="7" fillId="3" borderId="0" xfId="0" applyNumberFormat="1" applyFont="1" applyFill="1" applyBorder="1" applyAlignment="1">
      <alignment/>
    </xf>
    <xf numFmtId="37" fontId="4" fillId="2" borderId="0" xfId="0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/>
    </xf>
    <xf numFmtId="37" fontId="8" fillId="2" borderId="0" xfId="0" applyNumberFormat="1" applyFont="1" applyFill="1" applyBorder="1" applyAlignment="1">
      <alignment/>
    </xf>
    <xf numFmtId="37" fontId="5" fillId="2" borderId="0" xfId="0" applyNumberFormat="1" applyFont="1" applyFill="1" applyBorder="1" applyAlignment="1">
      <alignment horizontal="right"/>
    </xf>
    <xf numFmtId="0" fontId="4" fillId="3" borderId="14" xfId="0" applyNumberFormat="1" applyFont="1" applyFill="1" applyBorder="1" applyAlignment="1">
      <alignment horizontal="center"/>
    </xf>
    <xf numFmtId="16" fontId="4" fillId="3" borderId="14" xfId="0" applyNumberFormat="1" applyFont="1" applyFill="1" applyBorder="1" applyAlignment="1" quotePrefix="1">
      <alignment horizontal="center"/>
    </xf>
    <xf numFmtId="37" fontId="4" fillId="3" borderId="14" xfId="0" applyNumberFormat="1" applyFont="1" applyFill="1" applyBorder="1" applyAlignment="1">
      <alignment horizontal="center"/>
    </xf>
    <xf numFmtId="37" fontId="0" fillId="3" borderId="14" xfId="0" applyNumberFormat="1" applyFill="1" applyBorder="1" applyAlignment="1">
      <alignment/>
    </xf>
    <xf numFmtId="37" fontId="0" fillId="3" borderId="15" xfId="0" applyNumberFormat="1" applyFill="1" applyBorder="1" applyAlignment="1">
      <alignment/>
    </xf>
    <xf numFmtId="37" fontId="8" fillId="3" borderId="15" xfId="0" applyNumberFormat="1" applyFont="1" applyFill="1" applyBorder="1" applyAlignment="1">
      <alignment/>
    </xf>
    <xf numFmtId="38" fontId="0" fillId="3" borderId="14" xfId="0" applyNumberFormat="1" applyFill="1" applyBorder="1" applyAlignment="1">
      <alignment/>
    </xf>
    <xf numFmtId="37" fontId="0" fillId="3" borderId="16" xfId="0" applyNumberFormat="1" applyFill="1" applyBorder="1" applyAlignment="1">
      <alignment/>
    </xf>
    <xf numFmtId="37" fontId="5" fillId="3" borderId="17" xfId="0" applyNumberFormat="1" applyFont="1" applyFill="1" applyBorder="1" applyAlignment="1">
      <alignment/>
    </xf>
    <xf numFmtId="37" fontId="5" fillId="3" borderId="18" xfId="0" applyNumberFormat="1" applyFont="1" applyFill="1" applyBorder="1" applyAlignment="1">
      <alignment/>
    </xf>
    <xf numFmtId="39" fontId="0" fillId="3" borderId="14" xfId="0" applyNumberFormat="1" applyFill="1" applyBorder="1" applyAlignment="1">
      <alignment/>
    </xf>
    <xf numFmtId="37" fontId="5" fillId="3" borderId="16" xfId="0" applyNumberFormat="1" applyFont="1" applyFill="1" applyBorder="1" applyAlignment="1">
      <alignment/>
    </xf>
    <xf numFmtId="37" fontId="5" fillId="3" borderId="14" xfId="0" applyNumberFormat="1" applyFont="1" applyFill="1" applyBorder="1" applyAlignment="1">
      <alignment/>
    </xf>
    <xf numFmtId="37" fontId="0" fillId="3" borderId="19" xfId="0" applyNumberFormat="1" applyFont="1" applyFill="1" applyBorder="1" applyAlignment="1">
      <alignment/>
    </xf>
    <xf numFmtId="37" fontId="8" fillId="3" borderId="20" xfId="0" applyNumberFormat="1" applyFont="1" applyFill="1" applyBorder="1" applyAlignment="1">
      <alignment/>
    </xf>
    <xf numFmtId="37" fontId="0" fillId="3" borderId="21" xfId="0" applyNumberFormat="1" applyFont="1" applyFill="1" applyBorder="1" applyAlignment="1">
      <alignment/>
    </xf>
    <xf numFmtId="37" fontId="5" fillId="3" borderId="22" xfId="0" applyNumberFormat="1" applyFont="1" applyFill="1" applyBorder="1" applyAlignment="1">
      <alignment/>
    </xf>
    <xf numFmtId="37" fontId="5" fillId="3" borderId="23" xfId="0" applyNumberFormat="1" applyFont="1" applyFill="1" applyBorder="1" applyAlignment="1">
      <alignment/>
    </xf>
    <xf numFmtId="37" fontId="0" fillId="2" borderId="24" xfId="0" applyNumberFormat="1" applyFill="1" applyBorder="1" applyAlignment="1">
      <alignment/>
    </xf>
    <xf numFmtId="37" fontId="0" fillId="2" borderId="25" xfId="0" applyNumberFormat="1" applyFill="1" applyBorder="1" applyAlignment="1">
      <alignment/>
    </xf>
    <xf numFmtId="37" fontId="7" fillId="2" borderId="26" xfId="0" applyNumberFormat="1" applyFont="1" applyFill="1" applyBorder="1" applyAlignment="1">
      <alignment/>
    </xf>
    <xf numFmtId="37" fontId="0" fillId="2" borderId="26" xfId="0" applyNumberFormat="1" applyFont="1" applyFill="1" applyBorder="1" applyAlignment="1">
      <alignment/>
    </xf>
    <xf numFmtId="37" fontId="7" fillId="2" borderId="25" xfId="0" applyNumberFormat="1" applyFont="1" applyFill="1" applyBorder="1" applyAlignment="1">
      <alignment/>
    </xf>
    <xf numFmtId="37" fontId="11" fillId="2" borderId="0" xfId="0" applyNumberFormat="1" applyFont="1" applyFill="1" applyBorder="1" applyAlignment="1">
      <alignment/>
    </xf>
    <xf numFmtId="49" fontId="11" fillId="2" borderId="0" xfId="0" applyNumberFormat="1" applyFont="1" applyFill="1" applyBorder="1" applyAlignment="1">
      <alignment/>
    </xf>
    <xf numFmtId="37" fontId="12" fillId="2" borderId="9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12" fillId="2" borderId="4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1447800</xdr:colOff>
      <xdr:row>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showOutlineSymbols="0" zoomScale="75" zoomScaleNormal="75" zoomScaleSheetLayoutView="75" workbookViewId="0" topLeftCell="A1">
      <selection activeCell="F66" sqref="F66"/>
    </sheetView>
  </sheetViews>
  <sheetFormatPr defaultColWidth="8.6640625" defaultRowHeight="15"/>
  <cols>
    <col min="1" max="1" width="39.10546875" style="0" customWidth="1"/>
    <col min="2" max="2" width="16.6640625" style="0" customWidth="1"/>
    <col min="3" max="3" width="1.5625" style="0" customWidth="1"/>
    <col min="4" max="4" width="16.6640625" style="0" customWidth="1"/>
    <col min="5" max="5" width="1.5625" style="0" customWidth="1"/>
    <col min="6" max="6" width="17.21484375" style="0" customWidth="1"/>
    <col min="7" max="16384" width="11.4453125" style="0" customWidth="1"/>
  </cols>
  <sheetData>
    <row r="1" spans="1:7" ht="15">
      <c r="A1" s="33"/>
      <c r="B1" s="20"/>
      <c r="C1" s="20"/>
      <c r="D1" s="20"/>
      <c r="E1" s="20"/>
      <c r="F1" s="20"/>
      <c r="G1" s="6"/>
    </row>
    <row r="2" spans="1:7" ht="15">
      <c r="A2" s="12"/>
      <c r="B2" s="6"/>
      <c r="C2" s="6"/>
      <c r="D2" s="6"/>
      <c r="E2" s="6"/>
      <c r="F2" s="6"/>
      <c r="G2" s="6"/>
    </row>
    <row r="3" spans="1:7" ht="15">
      <c r="A3" s="12"/>
      <c r="B3" s="6"/>
      <c r="C3" s="6"/>
      <c r="D3" s="6"/>
      <c r="E3" s="6"/>
      <c r="F3" s="6"/>
      <c r="G3" s="6"/>
    </row>
    <row r="4" spans="1:7" ht="15">
      <c r="A4" s="12"/>
      <c r="B4" s="6"/>
      <c r="C4" s="6"/>
      <c r="D4" s="6"/>
      <c r="E4" s="6"/>
      <c r="F4" s="6"/>
      <c r="G4" s="6"/>
    </row>
    <row r="5" spans="1:7" ht="6.75" customHeight="1">
      <c r="A5" s="12"/>
      <c r="B5" s="6"/>
      <c r="C5" s="6"/>
      <c r="D5" s="6"/>
      <c r="E5" s="6"/>
      <c r="F5" s="6"/>
      <c r="G5" s="6"/>
    </row>
    <row r="6" spans="1:7" ht="18.75">
      <c r="A6" s="63" t="s">
        <v>52</v>
      </c>
      <c r="B6" s="6"/>
      <c r="C6" s="6"/>
      <c r="D6" s="6"/>
      <c r="E6" s="6"/>
      <c r="F6" s="6"/>
      <c r="G6" s="6"/>
    </row>
    <row r="7" spans="1:7" ht="18.75">
      <c r="A7" s="64" t="s">
        <v>53</v>
      </c>
      <c r="B7" s="6"/>
      <c r="C7" s="6"/>
      <c r="D7" s="6"/>
      <c r="E7" s="6"/>
      <c r="F7" s="6"/>
      <c r="G7" s="6"/>
    </row>
    <row r="8" spans="1:7" ht="15">
      <c r="A8" s="12"/>
      <c r="B8" s="6"/>
      <c r="C8" s="6"/>
      <c r="D8" s="6"/>
      <c r="E8" s="6"/>
      <c r="F8" s="6"/>
      <c r="G8" s="6"/>
    </row>
    <row r="9" spans="1:6" ht="18">
      <c r="A9" s="23" t="s">
        <v>0</v>
      </c>
      <c r="B9" s="24"/>
      <c r="C9" s="24"/>
      <c r="D9" s="24"/>
      <c r="E9" s="24"/>
      <c r="F9" s="25"/>
    </row>
    <row r="10" spans="1:6" ht="18">
      <c r="A10" s="16" t="s">
        <v>1</v>
      </c>
      <c r="B10" s="19"/>
      <c r="C10" s="19"/>
      <c r="D10" s="19"/>
      <c r="E10" s="19"/>
      <c r="F10" s="15"/>
    </row>
    <row r="11" spans="1:6" ht="18">
      <c r="A11" s="16" t="s">
        <v>49</v>
      </c>
      <c r="B11" s="19"/>
      <c r="C11" s="19"/>
      <c r="D11" s="19"/>
      <c r="E11" s="19"/>
      <c r="F11" s="15"/>
    </row>
    <row r="12" spans="1:6" ht="15">
      <c r="A12" s="7" t="s">
        <v>43</v>
      </c>
      <c r="B12" s="8"/>
      <c r="C12" s="8"/>
      <c r="D12" s="8"/>
      <c r="E12" s="8"/>
      <c r="F12" s="11"/>
    </row>
    <row r="13" spans="1:6" ht="15.75">
      <c r="A13" s="12"/>
      <c r="B13" s="40">
        <v>2006</v>
      </c>
      <c r="C13" s="1"/>
      <c r="D13" s="40">
        <v>2007</v>
      </c>
      <c r="E13" s="36"/>
      <c r="F13" s="40">
        <v>2007</v>
      </c>
    </row>
    <row r="14" spans="1:6" ht="15.75">
      <c r="A14" s="12"/>
      <c r="B14" s="41" t="s">
        <v>51</v>
      </c>
      <c r="C14" s="2"/>
      <c r="D14" s="41" t="s">
        <v>48</v>
      </c>
      <c r="E14" s="37"/>
      <c r="F14" s="41" t="s">
        <v>50</v>
      </c>
    </row>
    <row r="15" spans="1:6" ht="15.75">
      <c r="A15" s="12"/>
      <c r="B15" s="42" t="s">
        <v>2</v>
      </c>
      <c r="C15" s="2"/>
      <c r="D15" s="42" t="s">
        <v>2</v>
      </c>
      <c r="E15" s="37"/>
      <c r="F15" s="42" t="s">
        <v>2</v>
      </c>
    </row>
    <row r="16" spans="1:6" ht="15.75">
      <c r="A16" s="67" t="s">
        <v>37</v>
      </c>
      <c r="B16" s="43"/>
      <c r="D16" s="43"/>
      <c r="E16" s="6"/>
      <c r="F16" s="43"/>
    </row>
    <row r="17" spans="1:6" ht="15.75">
      <c r="A17" s="17" t="s">
        <v>3</v>
      </c>
      <c r="B17" s="43"/>
      <c r="D17" s="43"/>
      <c r="E17" s="6"/>
      <c r="F17" s="43"/>
    </row>
    <row r="18" spans="1:6" ht="15">
      <c r="A18" s="12" t="s">
        <v>40</v>
      </c>
      <c r="B18" s="43">
        <f>61928130-55993+15276740+14533</f>
        <v>77163410</v>
      </c>
      <c r="D18" s="53">
        <f>67419514-72329+17928029+14625</f>
        <v>85289839</v>
      </c>
      <c r="E18" s="6"/>
      <c r="F18" s="53">
        <f>68560315-73038+17963295+14625</f>
        <v>86465197</v>
      </c>
    </row>
    <row r="19" spans="1:6" ht="15">
      <c r="A19" s="12" t="s">
        <v>41</v>
      </c>
      <c r="B19" s="44">
        <f>22617+8537857+123035715+7541944+2659-61928130+55993</f>
        <v>77268655</v>
      </c>
      <c r="D19" s="53">
        <f>27413+10667386+133242570+8188358+107191-67419514+72329</f>
        <v>84885733</v>
      </c>
      <c r="E19" s="6"/>
      <c r="F19" s="53">
        <f>30977+9634973+134355678+8192397+51526-68560315+73038</f>
        <v>83778274</v>
      </c>
    </row>
    <row r="20" spans="1:6" ht="15.75">
      <c r="A20" s="17" t="s">
        <v>39</v>
      </c>
      <c r="B20" s="45">
        <f>+B18+B19</f>
        <v>154432065</v>
      </c>
      <c r="C20" s="26"/>
      <c r="D20" s="54">
        <f>+D18+D19</f>
        <v>170175572</v>
      </c>
      <c r="E20" s="38"/>
      <c r="F20" s="54">
        <f>+F18+F19</f>
        <v>170243471</v>
      </c>
    </row>
    <row r="21" spans="1:6" ht="15">
      <c r="A21" s="12"/>
      <c r="B21" s="43"/>
      <c r="D21" s="43"/>
      <c r="E21" s="6"/>
      <c r="F21" s="43"/>
    </row>
    <row r="22" spans="1:6" ht="15.75">
      <c r="A22" s="17" t="s">
        <v>4</v>
      </c>
      <c r="B22" s="43"/>
      <c r="D22" s="43"/>
      <c r="E22" s="6"/>
      <c r="F22" s="43"/>
    </row>
    <row r="23" spans="1:6" ht="15">
      <c r="A23" s="12" t="s">
        <v>5</v>
      </c>
      <c r="B23" s="43" t="s">
        <v>6</v>
      </c>
      <c r="D23" s="43" t="s">
        <v>6</v>
      </c>
      <c r="E23" s="6"/>
      <c r="F23" s="43" t="s">
        <v>6</v>
      </c>
    </row>
    <row r="24" spans="1:6" ht="15">
      <c r="A24" s="12" t="s">
        <v>7</v>
      </c>
      <c r="B24" s="43">
        <v>90187</v>
      </c>
      <c r="D24" s="53">
        <v>2622</v>
      </c>
      <c r="E24" s="6"/>
      <c r="F24" s="53">
        <v>2565</v>
      </c>
    </row>
    <row r="25" spans="1:6" ht="15">
      <c r="A25" s="12" t="s">
        <v>8</v>
      </c>
      <c r="B25" s="21">
        <v>6781356</v>
      </c>
      <c r="D25" s="53">
        <v>604528</v>
      </c>
      <c r="E25" s="6"/>
      <c r="F25" s="53">
        <v>602942</v>
      </c>
    </row>
    <row r="26" spans="1:6" ht="15">
      <c r="A26" s="12" t="s">
        <v>9</v>
      </c>
      <c r="B26" s="21">
        <v>78080382</v>
      </c>
      <c r="D26" s="53">
        <v>68270898</v>
      </c>
      <c r="E26" s="6"/>
      <c r="F26" s="53">
        <v>68215682</v>
      </c>
    </row>
    <row r="27" spans="1:6" ht="15">
      <c r="A27" s="12" t="s">
        <v>10</v>
      </c>
      <c r="B27" s="43">
        <f>2331586+13921</f>
        <v>2345507</v>
      </c>
      <c r="D27" s="53">
        <f>1043754-80346</f>
        <v>963408</v>
      </c>
      <c r="E27" s="6"/>
      <c r="F27" s="53">
        <f>1043761-80346</f>
        <v>963415</v>
      </c>
    </row>
    <row r="28" spans="1:6" ht="15.75" hidden="1">
      <c r="A28" s="12" t="s">
        <v>11</v>
      </c>
      <c r="B28" s="43">
        <v>0</v>
      </c>
      <c r="C28" s="4"/>
      <c r="D28" s="43">
        <v>0</v>
      </c>
      <c r="E28" s="39"/>
      <c r="F28" s="43">
        <v>0</v>
      </c>
    </row>
    <row r="29" spans="1:6" ht="15">
      <c r="A29" s="12" t="s">
        <v>12</v>
      </c>
      <c r="B29" s="46">
        <v>0</v>
      </c>
      <c r="D29" s="53">
        <v>0</v>
      </c>
      <c r="E29" s="6"/>
      <c r="F29" s="53">
        <v>0</v>
      </c>
    </row>
    <row r="30" spans="1:6" ht="15">
      <c r="A30" s="12" t="s">
        <v>13</v>
      </c>
      <c r="B30" s="47">
        <f>43941+2906624+66087+1652315+9484+3525868+9773150</f>
        <v>17977469</v>
      </c>
      <c r="D30" s="55">
        <f>50506+2999595+53505+1893888+9503+10099865+9807727</f>
        <v>24914589</v>
      </c>
      <c r="E30" s="6"/>
      <c r="F30" s="55">
        <f>32927+2999595+49134+1876044+9629+10438968+10305780</f>
        <v>25712077</v>
      </c>
    </row>
    <row r="31" spans="1:6" ht="15.75">
      <c r="A31" s="17" t="s">
        <v>14</v>
      </c>
      <c r="B31" s="48">
        <f>SUM(B24:B30)</f>
        <v>105274901</v>
      </c>
      <c r="C31" s="3"/>
      <c r="D31" s="48">
        <f>SUM(D24:D30)</f>
        <v>94756045</v>
      </c>
      <c r="E31" s="5"/>
      <c r="F31" s="48">
        <f>SUM(F24:F30)</f>
        <v>95496681</v>
      </c>
    </row>
    <row r="32" spans="1:6" ht="16.5" thickBot="1">
      <c r="A32" s="67" t="s">
        <v>15</v>
      </c>
      <c r="B32" s="49">
        <f>+B31+B20</f>
        <v>259706966</v>
      </c>
      <c r="C32" s="3"/>
      <c r="D32" s="49">
        <f>+D31+D20</f>
        <v>264931617</v>
      </c>
      <c r="E32" s="5"/>
      <c r="F32" s="49">
        <f>+F31+F20</f>
        <v>265740152</v>
      </c>
    </row>
    <row r="33" spans="1:6" ht="15.75" thickTop="1">
      <c r="A33" s="66"/>
      <c r="B33" s="43"/>
      <c r="D33" s="43"/>
      <c r="E33" s="6"/>
      <c r="F33" s="43"/>
    </row>
    <row r="34" spans="1:6" ht="15.75">
      <c r="A34" s="67" t="s">
        <v>16</v>
      </c>
      <c r="B34" s="43"/>
      <c r="D34" s="43"/>
      <c r="E34" s="6"/>
      <c r="F34" s="43"/>
    </row>
    <row r="35" spans="1:6" ht="15.75">
      <c r="A35" s="17" t="s">
        <v>17</v>
      </c>
      <c r="B35" s="50"/>
      <c r="D35" s="50"/>
      <c r="E35" s="6"/>
      <c r="F35" s="50"/>
    </row>
    <row r="36" spans="1:6" ht="15">
      <c r="A36" s="12" t="s">
        <v>18</v>
      </c>
      <c r="B36" s="43">
        <f>28354625+1332312</f>
        <v>29686937</v>
      </c>
      <c r="D36" s="53">
        <f>34196689+1611643</f>
        <v>35808332</v>
      </c>
      <c r="E36" s="6"/>
      <c r="F36" s="53">
        <f>33647973+1627220</f>
        <v>35275193</v>
      </c>
    </row>
    <row r="37" spans="1:6" ht="15">
      <c r="A37" s="12" t="s">
        <v>19</v>
      </c>
      <c r="B37" s="50"/>
      <c r="D37" s="50"/>
      <c r="E37" s="6"/>
      <c r="F37" s="50"/>
    </row>
    <row r="38" spans="1:6" ht="15">
      <c r="A38" s="12" t="s">
        <v>20</v>
      </c>
      <c r="B38" s="43">
        <f>16476913+13128295+1048979+76119</f>
        <v>30730306</v>
      </c>
      <c r="D38" s="53">
        <f>17370314+16187849+1164296+188+271575</f>
        <v>34994222</v>
      </c>
      <c r="E38" s="6"/>
      <c r="F38" s="53">
        <f>21250183+262920+15501837+1168931+188</f>
        <v>38184059</v>
      </c>
    </row>
    <row r="39" spans="1:6" ht="15">
      <c r="A39" s="12" t="s">
        <v>21</v>
      </c>
      <c r="B39" s="43">
        <v>63852</v>
      </c>
      <c r="D39" s="43">
        <v>65895</v>
      </c>
      <c r="E39" s="6"/>
      <c r="F39" s="43">
        <v>65895</v>
      </c>
    </row>
    <row r="40" spans="1:6" ht="15">
      <c r="A40" s="12" t="s">
        <v>22</v>
      </c>
      <c r="B40" s="43">
        <f>28851843-3560000</f>
        <v>25291843</v>
      </c>
      <c r="D40" s="53">
        <f>31093260-1907500</f>
        <v>29185760</v>
      </c>
      <c r="E40" s="6"/>
      <c r="F40" s="53">
        <f>31593933-2400000</f>
        <v>29193933</v>
      </c>
    </row>
    <row r="41" spans="1:6" ht="15">
      <c r="A41" s="12" t="s">
        <v>23</v>
      </c>
      <c r="B41" s="47">
        <f>169869807-76119-154560934-13128295-1048979-63852</f>
        <v>991628</v>
      </c>
      <c r="D41" s="55">
        <f>167944240-271575-126572383-22367599-16187849-1164296-188-65895</f>
        <v>1314455</v>
      </c>
      <c r="E41" s="6"/>
      <c r="F41" s="55">
        <f>164939907-262920-124815917-22367599-15501837-1168931-188-65895</f>
        <v>756620</v>
      </c>
    </row>
    <row r="42" spans="1:6" ht="15.75">
      <c r="A42" s="17" t="s">
        <v>24</v>
      </c>
      <c r="B42" s="51">
        <f>SUM(B36:B41)</f>
        <v>86764566</v>
      </c>
      <c r="C42" s="3"/>
      <c r="D42" s="51">
        <f>SUM(D36:D41)</f>
        <v>101368664</v>
      </c>
      <c r="E42" s="5"/>
      <c r="F42" s="51">
        <f>SUM(F36:F41)</f>
        <v>103475700</v>
      </c>
    </row>
    <row r="43" spans="1:6" ht="15">
      <c r="A43" s="18"/>
      <c r="B43" s="43"/>
      <c r="D43" s="43"/>
      <c r="E43" s="6"/>
      <c r="F43" s="43"/>
    </row>
    <row r="44" spans="1:6" ht="15.75">
      <c r="A44" s="17" t="s">
        <v>25</v>
      </c>
      <c r="B44" s="43"/>
      <c r="D44" s="43"/>
      <c r="E44" s="6"/>
      <c r="F44" s="43"/>
    </row>
    <row r="45" spans="1:6" ht="15">
      <c r="A45" s="12" t="s">
        <v>26</v>
      </c>
      <c r="B45" s="43"/>
      <c r="D45" s="43"/>
      <c r="E45" s="6"/>
      <c r="F45" s="43"/>
    </row>
    <row r="46" spans="1:6" ht="15">
      <c r="A46" s="12" t="s">
        <v>27</v>
      </c>
      <c r="B46" s="43">
        <v>3792666</v>
      </c>
      <c r="D46" s="43">
        <v>3913978</v>
      </c>
      <c r="E46" s="6"/>
      <c r="F46" s="43">
        <v>3913978</v>
      </c>
    </row>
    <row r="47" spans="1:6" ht="15">
      <c r="A47" s="12" t="s">
        <v>28</v>
      </c>
      <c r="B47" s="43">
        <f>157171+24945+8004</f>
        <v>190120</v>
      </c>
      <c r="D47" s="53">
        <f>87156+47291+731</f>
        <v>135178</v>
      </c>
      <c r="E47" s="6"/>
      <c r="F47" s="53">
        <f>86686+26791+2862</f>
        <v>116339</v>
      </c>
    </row>
    <row r="48" spans="1:6" ht="15">
      <c r="A48" s="12" t="s">
        <v>42</v>
      </c>
      <c r="B48" s="43">
        <f>3560000+154560934</f>
        <v>158120934</v>
      </c>
      <c r="D48" s="53">
        <f>1907500+126572383+22367599</f>
        <v>150847482</v>
      </c>
      <c r="E48" s="6"/>
      <c r="F48" s="53">
        <f>2400000+124815917+22367599</f>
        <v>149583516</v>
      </c>
    </row>
    <row r="49" spans="1:6" ht="15">
      <c r="A49" s="12" t="s">
        <v>45</v>
      </c>
      <c r="B49" s="43">
        <v>0</v>
      </c>
      <c r="D49" s="53">
        <f>849364-80346</f>
        <v>769018</v>
      </c>
      <c r="E49" s="6"/>
      <c r="F49" s="53">
        <f>716829-80346</f>
        <v>636483</v>
      </c>
    </row>
    <row r="50" spans="1:6" ht="15.75">
      <c r="A50" s="12" t="s">
        <v>29</v>
      </c>
      <c r="B50" s="43">
        <f>6733736+801732</f>
        <v>7535468</v>
      </c>
      <c r="D50" s="53">
        <f>3926170+820781</f>
        <v>4746951</v>
      </c>
      <c r="E50" s="5"/>
      <c r="F50" s="53">
        <f>4047244+817971</f>
        <v>4865215</v>
      </c>
    </row>
    <row r="51" spans="1:6" ht="15.75">
      <c r="A51" s="17" t="s">
        <v>30</v>
      </c>
      <c r="B51" s="48">
        <f>SUM(B46:B50)</f>
        <v>169639188</v>
      </c>
      <c r="C51" s="3"/>
      <c r="D51" s="48">
        <f>SUM(D46:D50)</f>
        <v>160412607</v>
      </c>
      <c r="E51" s="6"/>
      <c r="F51" s="48">
        <f>SUM(F46:F50)</f>
        <v>159115531</v>
      </c>
    </row>
    <row r="52" spans="1:6" ht="15">
      <c r="A52" s="12"/>
      <c r="B52" s="43"/>
      <c r="D52" s="43"/>
      <c r="E52" s="6"/>
      <c r="F52" s="43"/>
    </row>
    <row r="53" spans="1:6" ht="15.75">
      <c r="A53" s="17" t="s">
        <v>31</v>
      </c>
      <c r="B53" s="43"/>
      <c r="D53" s="43"/>
      <c r="E53" s="6"/>
      <c r="F53" s="43"/>
    </row>
    <row r="54" spans="1:6" ht="15">
      <c r="A54" s="12" t="s">
        <v>32</v>
      </c>
      <c r="B54" s="43"/>
      <c r="D54" s="43"/>
      <c r="E54" s="6"/>
      <c r="F54" s="43"/>
    </row>
    <row r="55" spans="1:6" ht="15">
      <c r="A55" s="12" t="s">
        <v>33</v>
      </c>
      <c r="B55" s="43">
        <f>4000</f>
        <v>4000</v>
      </c>
      <c r="D55" s="43">
        <f>4000</f>
        <v>4000</v>
      </c>
      <c r="E55" s="6"/>
      <c r="F55" s="43">
        <f>4000</f>
        <v>4000</v>
      </c>
    </row>
    <row r="56" spans="1:6" ht="15">
      <c r="A56" s="12" t="s">
        <v>34</v>
      </c>
      <c r="B56" s="43">
        <v>20000</v>
      </c>
      <c r="D56" s="43">
        <v>20000</v>
      </c>
      <c r="E56" s="6"/>
      <c r="F56" s="43">
        <v>20000</v>
      </c>
    </row>
    <row r="57" spans="1:6" ht="15">
      <c r="A57" s="12" t="s">
        <v>38</v>
      </c>
      <c r="B57" s="47">
        <v>3279212</v>
      </c>
      <c r="D57" s="55">
        <v>3126346</v>
      </c>
      <c r="E57" s="6"/>
      <c r="F57" s="55">
        <v>3124921</v>
      </c>
    </row>
    <row r="58" spans="1:6" ht="15.75">
      <c r="A58" s="17" t="s">
        <v>35</v>
      </c>
      <c r="B58" s="52">
        <f>SUM(B55:B57)</f>
        <v>3303212</v>
      </c>
      <c r="C58" s="5"/>
      <c r="D58" s="52">
        <f>SUM(D55:D57)</f>
        <v>3150346</v>
      </c>
      <c r="E58" s="5"/>
      <c r="F58" s="56">
        <f>SUM(F55:F57)</f>
        <v>3148921</v>
      </c>
    </row>
    <row r="59" spans="1:6" ht="16.5" thickBot="1">
      <c r="A59" s="65" t="s">
        <v>36</v>
      </c>
      <c r="B59" s="22">
        <f>B42+B51+B58</f>
        <v>259706966</v>
      </c>
      <c r="C59" s="13"/>
      <c r="D59" s="22">
        <f>D42+D51+D58</f>
        <v>264931617</v>
      </c>
      <c r="E59" s="14"/>
      <c r="F59" s="57">
        <f>F42+F51+F58</f>
        <v>265740152</v>
      </c>
    </row>
    <row r="60" spans="1:6" ht="15.75" thickTop="1">
      <c r="A60" s="12"/>
      <c r="B60" s="34"/>
      <c r="C60" s="6"/>
      <c r="D60" s="6"/>
      <c r="E60" s="6"/>
      <c r="F60" s="58"/>
    </row>
    <row r="61" spans="1:6" ht="15" customHeight="1">
      <c r="A61" s="7"/>
      <c r="B61" s="8"/>
      <c r="C61" s="9"/>
      <c r="D61" s="10"/>
      <c r="E61" s="9"/>
      <c r="F61" s="59"/>
    </row>
    <row r="62" spans="1:6" ht="19.5" customHeight="1">
      <c r="A62" s="31" t="s">
        <v>44</v>
      </c>
      <c r="B62" s="27"/>
      <c r="C62" s="28"/>
      <c r="D62" s="35"/>
      <c r="E62" s="27"/>
      <c r="F62" s="60"/>
    </row>
    <row r="63" spans="1:6" ht="15.75" customHeight="1">
      <c r="A63" s="32" t="s">
        <v>54</v>
      </c>
      <c r="B63" s="6"/>
      <c r="C63" s="28"/>
      <c r="D63" s="35"/>
      <c r="E63" s="27"/>
      <c r="F63" s="60"/>
    </row>
    <row r="64" spans="1:10" ht="12.75" customHeight="1">
      <c r="A64" s="32" t="s">
        <v>46</v>
      </c>
      <c r="C64" s="30"/>
      <c r="D64" s="30"/>
      <c r="E64" s="30"/>
      <c r="F64" s="61"/>
      <c r="G64" s="30"/>
      <c r="H64" s="30"/>
      <c r="I64" s="30"/>
      <c r="J64" s="30"/>
    </row>
    <row r="65" spans="1:6" ht="15.75">
      <c r="A65" s="7" t="s">
        <v>47</v>
      </c>
      <c r="B65" s="29"/>
      <c r="C65" s="29"/>
      <c r="D65" s="29"/>
      <c r="E65" s="29"/>
      <c r="F65" s="62"/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rowenaa</cp:lastModifiedBy>
  <cp:lastPrinted>2007-06-18T22:16:36Z</cp:lastPrinted>
  <dcterms:created xsi:type="dcterms:W3CDTF">2000-01-13T22:55:02Z</dcterms:created>
  <dcterms:modified xsi:type="dcterms:W3CDTF">2007-07-11T19:42:51Z</dcterms:modified>
  <cp:category/>
  <cp:version/>
  <cp:contentType/>
  <cp:contentStatus/>
</cp:coreProperties>
</file>