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95" windowWidth="15480" windowHeight="10920"/>
  </bookViews>
  <sheets>
    <sheet name="balance sheet - 13 Feb. 2013" sheetId="1" r:id="rId1"/>
  </sheets>
  <definedNames>
    <definedName name="_xlnm.Print_Area" localSheetId="0">'balance sheet - 13 Feb. 2013'!$A$8:$F$64</definedName>
    <definedName name="_xlnm.Print_Area">'balance sheet - 13 Feb. 2013'!$A$7:$F$60</definedName>
  </definedNames>
  <calcPr calcId="145621"/>
</workbook>
</file>

<file path=xl/calcChain.xml><?xml version="1.0" encoding="utf-8"?>
<calcChain xmlns="http://schemas.openxmlformats.org/spreadsheetml/2006/main">
  <c r="B30" i="1" l="1"/>
  <c r="D30" i="1"/>
  <c r="F41" i="1"/>
  <c r="F27" i="1"/>
  <c r="B54" i="1" l="1"/>
  <c r="B57" i="1" s="1"/>
  <c r="B49" i="1"/>
  <c r="B47" i="1"/>
  <c r="B46" i="1"/>
  <c r="B45" i="1"/>
  <c r="B41" i="1"/>
  <c r="B40" i="1"/>
  <c r="B39" i="1"/>
  <c r="B38" i="1"/>
  <c r="B36" i="1"/>
  <c r="B27" i="1"/>
  <c r="B25" i="1"/>
  <c r="B24" i="1"/>
  <c r="B18" i="1"/>
  <c r="B17" i="1"/>
  <c r="B31" i="1" l="1"/>
  <c r="B42" i="1"/>
  <c r="B58" i="1" s="1"/>
  <c r="B50" i="1"/>
  <c r="B20" i="1"/>
  <c r="B32" i="1" s="1"/>
  <c r="F30" i="1"/>
  <c r="F49" i="1"/>
  <c r="F47" i="1"/>
  <c r="F46" i="1"/>
  <c r="F40" i="1"/>
  <c r="F38" i="1"/>
  <c r="F36" i="1"/>
  <c r="F24" i="1"/>
  <c r="F18" i="1"/>
  <c r="F17" i="1"/>
  <c r="D54" i="1"/>
  <c r="D57" i="1" s="1"/>
  <c r="D49" i="1"/>
  <c r="D47" i="1"/>
  <c r="D46" i="1"/>
  <c r="D41" i="1"/>
  <c r="D40" i="1"/>
  <c r="D39" i="1"/>
  <c r="D38" i="1"/>
  <c r="D36" i="1"/>
  <c r="D27" i="1"/>
  <c r="D25" i="1"/>
  <c r="D24" i="1"/>
  <c r="D18" i="1"/>
  <c r="D17" i="1"/>
  <c r="D20" i="1" l="1"/>
  <c r="D50" i="1"/>
  <c r="D31" i="1"/>
  <c r="D32" i="1" s="1"/>
  <c r="D42" i="1"/>
  <c r="D58" i="1" s="1"/>
  <c r="F39" i="1" l="1"/>
  <c r="F50" i="1" l="1"/>
  <c r="F25" i="1"/>
  <c r="F31" i="1" s="1"/>
  <c r="F54" i="1"/>
  <c r="F57" i="1" s="1"/>
  <c r="E66" i="1"/>
  <c r="F20" i="1"/>
  <c r="F42" i="1"/>
  <c r="D66" i="1"/>
  <c r="F32" i="1" l="1"/>
  <c r="F58" i="1"/>
  <c r="B66" i="1"/>
  <c r="F66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<sst xmlns="http://schemas.openxmlformats.org/spreadsheetml/2006/main" count="59" uniqueCount="55">
  <si>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</si>
  <si>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</si>
  <si>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</si>
  <si>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</si>
  <si>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</si>
  <si>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</si>
  <si>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</si>
  <si>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</si>
  <si>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</si>
  <si>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</si>
  <si>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</si>
  <si>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</si>
  <si>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</si>
  <si>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</si>
  <si>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</si>
  <si>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</si>
  <si>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</si>
  <si>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</si>
  <si>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</si>
  <si>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</si>
  <si>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</si>
  <si>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</si>
  <si>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</si>
  <si>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</si>
  <si>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</si>
  <si>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</si>
  <si>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</si>
  <si>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</si>
  <si>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</si>
  <si>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</si>
  <si>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</si>
  <si>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</si>
  <si>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</si>
  <si>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</si>
  <si>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</si>
  <si>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</si>
  <si>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</si>
  <si>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</si>
  <si>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</si>
  <si>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</si>
  <si>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</si>
  <si>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</si>
  <si>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</si>
  <si>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</si>
  <si>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</si>
  <si>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</si>
  <si>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</si>
  <si>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</si>
  <si>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23 JANUARY</t>
  </si>
  <si>
    <t>As At 13 FEBRUARY 2013</t>
  </si>
  <si>
    <t>13 FEBRUARY</t>
  </si>
  <si>
    <t>08 FEBRUARY</t>
  </si>
  <si>
    <r>
      <t xml:space="preserve">* </t>
    </r>
    <r>
      <rPr>
        <sz val="12"/>
        <rFont val="Arial Unicode MS"/>
        <family val="2"/>
      </rPr>
      <t>The year to date profit of $1.31bn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</si>
  <si>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</si>
  <si>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27 February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</si>
</sst>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showOutlineSymbols="0" zoomScale="75" zoomScaleNormal="75" zoomScaleSheetLayoutView="75" workbookViewId="0">
      <selection activeCell="G65" sqref="G65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63" t="s">
        <v>53</v>
      </c>
      <c r="B5" s="4"/>
      <c r="C5" s="4"/>
      <c r="D5" s="4"/>
      <c r="F5" s="4"/>
    </row>
    <row r="6" spans="1:6" ht="18.75">
      <c r="A6" s="64" t="s">
        <v>54</v>
      </c>
      <c r="B6" s="4"/>
      <c r="C6" s="4"/>
      <c r="D6" s="4"/>
      <c r="F6" s="4"/>
    </row>
    <row r="7" spans="1:6">
      <c r="A7" s="5"/>
      <c r="B7" s="6"/>
      <c r="C7" s="7"/>
      <c r="D7" s="6"/>
      <c r="E7" s="7"/>
      <c r="F7" s="6"/>
    </row>
    <row r="8" spans="1:6" s="11" customFormat="1" ht="20.25">
      <c r="A8" s="8" t="s">
        <v>0</v>
      </c>
      <c r="B8" s="9"/>
      <c r="C8" s="10"/>
      <c r="D8" s="9"/>
      <c r="E8" s="10"/>
      <c r="F8" s="9"/>
    </row>
    <row r="9" spans="1:6" s="11" customFormat="1" ht="20.25">
      <c r="A9" s="12" t="s">
        <v>1</v>
      </c>
      <c r="B9" s="13"/>
      <c r="C9" s="14"/>
      <c r="D9" s="13"/>
      <c r="E9" s="14"/>
      <c r="F9" s="13"/>
    </row>
    <row r="10" spans="1:6" s="11" customFormat="1" ht="20.25">
      <c r="A10" s="12" t="s">
        <v>49</v>
      </c>
      <c r="B10" s="13"/>
      <c r="C10" s="14"/>
      <c r="D10" s="13"/>
      <c r="E10" s="14"/>
      <c r="F10" s="13"/>
    </row>
    <row r="11" spans="1:6" s="11" customFormat="1">
      <c r="A11" s="15" t="s">
        <v>2</v>
      </c>
      <c r="B11" s="16"/>
      <c r="C11" s="16"/>
      <c r="D11" s="16"/>
      <c r="E11" s="16"/>
      <c r="F11" s="17"/>
    </row>
    <row r="12" spans="1:6" s="11" customFormat="1">
      <c r="A12" s="18"/>
      <c r="B12" s="50">
        <v>2012</v>
      </c>
      <c r="C12" s="19"/>
      <c r="D12" s="50">
        <v>2013</v>
      </c>
      <c r="E12" s="20"/>
      <c r="F12" s="50">
        <v>2013</v>
      </c>
    </row>
    <row r="13" spans="1:6" s="11" customFormat="1">
      <c r="A13" s="18"/>
      <c r="B13" s="51" t="s">
        <v>51</v>
      </c>
      <c r="C13" s="21"/>
      <c r="D13" s="51" t="s">
        <v>48</v>
      </c>
      <c r="E13" s="21"/>
      <c r="F13" s="51" t="s">
        <v>50</v>
      </c>
    </row>
    <row r="14" spans="1:6" s="11" customFormat="1">
      <c r="A14" s="18"/>
      <c r="B14" s="52" t="s">
        <v>3</v>
      </c>
      <c r="C14" s="21"/>
      <c r="D14" s="52" t="s">
        <v>3</v>
      </c>
      <c r="E14" s="21"/>
      <c r="F14" s="52" t="s">
        <v>3</v>
      </c>
    </row>
    <row r="15" spans="1:6" s="11" customFormat="1">
      <c r="A15" s="22" t="s">
        <v>4</v>
      </c>
      <c r="B15" s="53"/>
      <c r="C15" s="23"/>
      <c r="D15" s="53"/>
      <c r="E15" s="23"/>
      <c r="F15" s="53"/>
    </row>
    <row r="16" spans="1:6" s="11" customFormat="1">
      <c r="A16" s="24" t="s">
        <v>5</v>
      </c>
      <c r="B16" s="53"/>
      <c r="C16" s="23"/>
      <c r="D16" s="53"/>
      <c r="E16" s="23"/>
      <c r="F16" s="53"/>
    </row>
    <row r="17" spans="1:6" s="11" customFormat="1">
      <c r="A17" s="18" t="s">
        <v>6</v>
      </c>
      <c r="B17" s="54">
        <f>45312940-23419</f>
        <v>45289521</v>
      </c>
      <c r="C17" s="25"/>
      <c r="D17" s="54">
        <f>35841714-16811</f>
        <v>35824903</v>
      </c>
      <c r="E17" s="25"/>
      <c r="F17" s="54">
        <f>37111691-15004</f>
        <v>37096687</v>
      </c>
    </row>
    <row r="18" spans="1:6" s="11" customFormat="1">
      <c r="A18" s="18" t="s">
        <v>7</v>
      </c>
      <c r="B18" s="54">
        <f>55658+40519449+156606357+13523248+2055018-45312940+23419</f>
        <v>167470209</v>
      </c>
      <c r="C18" s="25"/>
      <c r="D18" s="54">
        <f>113086+19319303+117276548+14654916+1531-35841714+16811</f>
        <v>115540481</v>
      </c>
      <c r="E18" s="25"/>
      <c r="F18" s="54">
        <f>113682+16590064+119613061+14834411+692-37111691+15004</f>
        <v>114055223</v>
      </c>
    </row>
    <row r="19" spans="1:6" s="11" customFormat="1">
      <c r="A19" s="18" t="s">
        <v>40</v>
      </c>
      <c r="B19" s="54">
        <v>28291198</v>
      </c>
      <c r="C19" s="25"/>
      <c r="D19" s="54">
        <v>26955767</v>
      </c>
      <c r="E19" s="25"/>
      <c r="F19" s="54">
        <v>26755982</v>
      </c>
    </row>
    <row r="20" spans="1:6" s="11" customFormat="1">
      <c r="A20" s="24" t="s">
        <v>8</v>
      </c>
      <c r="B20" s="55">
        <f>+B17+B18+B19</f>
        <v>241050928</v>
      </c>
      <c r="C20" s="26"/>
      <c r="D20" s="55">
        <f>+D17+D18+D19</f>
        <v>178321151</v>
      </c>
      <c r="E20" s="26"/>
      <c r="F20" s="55">
        <f>+F17+F18+F19</f>
        <v>177907892</v>
      </c>
    </row>
    <row r="21" spans="1:6" s="11" customFormat="1">
      <c r="A21" s="18"/>
      <c r="B21" s="54"/>
      <c r="C21" s="25"/>
      <c r="D21" s="54"/>
      <c r="E21" s="25"/>
      <c r="F21" s="54"/>
    </row>
    <row r="22" spans="1:6" s="11" customFormat="1">
      <c r="A22" s="24" t="s">
        <v>9</v>
      </c>
      <c r="B22" s="54"/>
      <c r="C22" s="25"/>
      <c r="D22" s="54"/>
      <c r="E22" s="25"/>
      <c r="F22" s="54"/>
    </row>
    <row r="23" spans="1:6" s="11" customFormat="1">
      <c r="A23" s="18" t="s">
        <v>10</v>
      </c>
      <c r="B23" s="54" t="s">
        <v>11</v>
      </c>
      <c r="C23" s="25"/>
      <c r="D23" s="54" t="s">
        <v>11</v>
      </c>
      <c r="E23" s="25"/>
      <c r="F23" s="54" t="s">
        <v>11</v>
      </c>
    </row>
    <row r="24" spans="1:6" s="11" customFormat="1">
      <c r="A24" s="18" t="s">
        <v>42</v>
      </c>
      <c r="B24" s="54">
        <f>299+92820759</f>
        <v>92821058</v>
      </c>
      <c r="C24" s="25"/>
      <c r="D24" s="54">
        <f>2851+92159915</f>
        <v>92162766</v>
      </c>
      <c r="E24" s="25"/>
      <c r="F24" s="54">
        <f>2863+97165892</f>
        <v>97168755</v>
      </c>
    </row>
    <row r="25" spans="1:6" s="11" customFormat="1" hidden="1">
      <c r="A25" s="18" t="s">
        <v>12</v>
      </c>
      <c r="B25" s="54">
        <f>0</f>
        <v>0</v>
      </c>
      <c r="C25" s="25"/>
      <c r="D25" s="54">
        <f>0</f>
        <v>0</v>
      </c>
      <c r="E25" s="25"/>
      <c r="F25" s="54">
        <f>0</f>
        <v>0</v>
      </c>
    </row>
    <row r="26" spans="1:6" s="11" customFormat="1" hidden="1">
      <c r="A26" s="18" t="s">
        <v>13</v>
      </c>
      <c r="B26" s="54">
        <v>0</v>
      </c>
      <c r="C26" s="25"/>
      <c r="D26" s="54">
        <v>0</v>
      </c>
      <c r="E26" s="25"/>
      <c r="F26" s="54">
        <v>0</v>
      </c>
    </row>
    <row r="27" spans="1:6" s="11" customFormat="1">
      <c r="A27" s="18" t="s">
        <v>46</v>
      </c>
      <c r="B27" s="56">
        <f>16309584</f>
        <v>16309584</v>
      </c>
      <c r="C27" s="44"/>
      <c r="D27" s="56">
        <f>9651039</f>
        <v>9651039</v>
      </c>
      <c r="E27" s="25"/>
      <c r="F27" s="56">
        <f>9651094</f>
        <v>9651094</v>
      </c>
    </row>
    <row r="28" spans="1:6" s="11" customFormat="1" ht="17.25" hidden="1" customHeight="1">
      <c r="A28" s="18" t="s">
        <v>14</v>
      </c>
      <c r="B28" s="54">
        <v>0</v>
      </c>
      <c r="C28" s="27"/>
      <c r="D28" s="54">
        <v>0</v>
      </c>
      <c r="E28" s="28"/>
      <c r="F28" s="54">
        <v>0</v>
      </c>
    </row>
    <row r="29" spans="1:6" s="11" customFormat="1" hidden="1">
      <c r="A29" s="18" t="s">
        <v>15</v>
      </c>
      <c r="B29" s="54">
        <v>0</v>
      </c>
      <c r="C29" s="25"/>
      <c r="D29" s="54">
        <v>0</v>
      </c>
      <c r="E29" s="25"/>
      <c r="F29" s="54">
        <v>0</v>
      </c>
    </row>
    <row r="30" spans="1:6" s="11" customFormat="1">
      <c r="A30" s="18" t="s">
        <v>16</v>
      </c>
      <c r="B30" s="57">
        <f>81125+4315897+3511128-2494+4448553+10345752+2</f>
        <v>22699963</v>
      </c>
      <c r="C30" s="25"/>
      <c r="D30" s="57">
        <f>78118+4428859+3361729+1053+4173905+13696050-1000000+1000000+8</f>
        <v>25739722</v>
      </c>
      <c r="E30" s="25"/>
      <c r="F30" s="57">
        <f>103802+4428859+3330130+1066+4637726+12621710-190</f>
        <v>25123103</v>
      </c>
    </row>
    <row r="31" spans="1:6" s="11" customFormat="1">
      <c r="A31" s="24" t="s">
        <v>17</v>
      </c>
      <c r="B31" s="58">
        <f>SUM(B24:B30)</f>
        <v>131830605</v>
      </c>
      <c r="C31" s="29"/>
      <c r="D31" s="58">
        <f>SUM(D24:D30)</f>
        <v>127553527</v>
      </c>
      <c r="E31" s="29"/>
      <c r="F31" s="58">
        <f>SUM(F24:F30)</f>
        <v>131942952</v>
      </c>
    </row>
    <row r="32" spans="1:6" s="11" customFormat="1" ht="18" thickBot="1">
      <c r="A32" s="22" t="s">
        <v>18</v>
      </c>
      <c r="B32" s="59">
        <f>+B31+B20</f>
        <v>372881533</v>
      </c>
      <c r="C32" s="29"/>
      <c r="D32" s="59">
        <f>+D31+D20</f>
        <v>305874678</v>
      </c>
      <c r="E32" s="29"/>
      <c r="F32" s="59">
        <f>+F31+F20</f>
        <v>309850844</v>
      </c>
    </row>
    <row r="33" spans="1:6" s="11" customFormat="1" ht="18" thickTop="1">
      <c r="A33" s="18"/>
      <c r="B33" s="54"/>
      <c r="C33" s="25"/>
      <c r="D33" s="54"/>
      <c r="E33" s="25"/>
      <c r="F33" s="54"/>
    </row>
    <row r="34" spans="1:6" s="11" customFormat="1">
      <c r="A34" s="22" t="s">
        <v>19</v>
      </c>
      <c r="B34" s="54"/>
      <c r="C34" s="25"/>
      <c r="D34" s="54"/>
      <c r="E34" s="25"/>
      <c r="F34" s="54"/>
    </row>
    <row r="35" spans="1:6" s="11" customFormat="1">
      <c r="A35" s="24" t="s">
        <v>20</v>
      </c>
      <c r="B35" s="60"/>
      <c r="C35" s="25"/>
      <c r="D35" s="60"/>
      <c r="E35" s="25"/>
      <c r="F35" s="60"/>
    </row>
    <row r="36" spans="1:6" s="11" customFormat="1">
      <c r="A36" s="18" t="s">
        <v>21</v>
      </c>
      <c r="B36" s="54">
        <f>51144356+2409674</f>
        <v>53554030</v>
      </c>
      <c r="C36" s="25"/>
      <c r="D36" s="54">
        <f>52661735+2618658</f>
        <v>55280393</v>
      </c>
      <c r="E36" s="25"/>
      <c r="F36" s="54">
        <f>52437345+2621781</f>
        <v>55059126</v>
      </c>
    </row>
    <row r="37" spans="1:6" s="11" customFormat="1">
      <c r="A37" s="18" t="s">
        <v>22</v>
      </c>
      <c r="B37" s="60"/>
      <c r="C37" s="25"/>
      <c r="D37" s="60"/>
      <c r="E37" s="25"/>
      <c r="F37" s="60"/>
    </row>
    <row r="38" spans="1:6" s="11" customFormat="1">
      <c r="A38" s="18" t="s">
        <v>23</v>
      </c>
      <c r="B38" s="54">
        <f>18090254+29272+1409452+31728989</f>
        <v>51257967</v>
      </c>
      <c r="C38" s="25"/>
      <c r="D38" s="54">
        <f>5716588+31583+195152+1492292</f>
        <v>7435615</v>
      </c>
      <c r="E38" s="25"/>
      <c r="F38" s="54">
        <f>8494646+32457+195500+1597909</f>
        <v>10320512</v>
      </c>
    </row>
    <row r="39" spans="1:6" s="11" customFormat="1">
      <c r="A39" s="18" t="s">
        <v>24</v>
      </c>
      <c r="B39" s="54">
        <f>57448234+17774391+6929</f>
        <v>75229554</v>
      </c>
      <c r="C39" s="25"/>
      <c r="D39" s="54">
        <f>55994129+17324493+6754</f>
        <v>73325376</v>
      </c>
      <c r="E39" s="25"/>
      <c r="F39" s="54">
        <f>55994129+17324493+6754</f>
        <v>73325376</v>
      </c>
    </row>
    <row r="40" spans="1:6" s="11" customFormat="1">
      <c r="A40" s="18" t="s">
        <v>25</v>
      </c>
      <c r="B40" s="54">
        <f>50273276-3226000</f>
        <v>47047276</v>
      </c>
      <c r="C40" s="25"/>
      <c r="D40" s="54">
        <f>71964995-8971000</f>
        <v>62993995</v>
      </c>
      <c r="E40" s="25"/>
      <c r="F40" s="54">
        <f>72836367-7708000</f>
        <v>65128367</v>
      </c>
    </row>
    <row r="41" spans="1:6" s="11" customFormat="1">
      <c r="A41" s="18" t="s">
        <v>26</v>
      </c>
      <c r="B41" s="54">
        <f>198711895-29272-88802610-1409452-31728989-57448234-17774391-6929</f>
        <v>1512018</v>
      </c>
      <c r="C41" s="25"/>
      <c r="D41" s="54">
        <f>118556124-31583-41441194-195152-1492292-55994129-17324493-6754</f>
        <v>2070527</v>
      </c>
      <c r="E41" s="25"/>
      <c r="F41" s="54">
        <f>117776136-32457-40709771-195500-1597909-55994129-17324493-6754</f>
        <v>1915123</v>
      </c>
    </row>
    <row r="42" spans="1:6" s="11" customFormat="1">
      <c r="A42" s="24" t="s">
        <v>27</v>
      </c>
      <c r="B42" s="58">
        <f>SUM(B36:B41)</f>
        <v>228600845</v>
      </c>
      <c r="C42" s="29"/>
      <c r="D42" s="58">
        <f>SUM(D36:D41)</f>
        <v>201105906</v>
      </c>
      <c r="E42" s="29"/>
      <c r="F42" s="58">
        <f>SUM(F36:F41)</f>
        <v>205748504</v>
      </c>
    </row>
    <row r="43" spans="1:6" s="11" customFormat="1">
      <c r="A43" s="30"/>
      <c r="B43" s="54"/>
      <c r="C43" s="25"/>
      <c r="D43" s="54"/>
      <c r="E43" s="25"/>
      <c r="F43" s="54"/>
    </row>
    <row r="44" spans="1:6" s="11" customFormat="1">
      <c r="A44" s="24" t="s">
        <v>28</v>
      </c>
      <c r="B44" s="54"/>
      <c r="C44" s="25"/>
      <c r="D44" s="54"/>
      <c r="E44" s="25"/>
      <c r="F44" s="54"/>
    </row>
    <row r="45" spans="1:6" s="11" customFormat="1">
      <c r="A45" s="18" t="s">
        <v>41</v>
      </c>
      <c r="B45" s="54">
        <f>36280382</f>
        <v>36280382</v>
      </c>
      <c r="C45" s="25"/>
      <c r="D45" s="54">
        <v>35362449</v>
      </c>
      <c r="E45" s="25"/>
      <c r="F45" s="54">
        <v>35362449</v>
      </c>
    </row>
    <row r="46" spans="1:6" s="11" customFormat="1">
      <c r="A46" s="18" t="s">
        <v>29</v>
      </c>
      <c r="B46" s="54">
        <f>9085+3442</f>
        <v>12527</v>
      </c>
      <c r="C46" s="25"/>
      <c r="D46" s="54">
        <f>180674-1515</f>
        <v>179159</v>
      </c>
      <c r="E46" s="25"/>
      <c r="F46" s="54">
        <f>60986-14531</f>
        <v>46455</v>
      </c>
    </row>
    <row r="47" spans="1:6" s="11" customFormat="1">
      <c r="A47" s="18" t="s">
        <v>30</v>
      </c>
      <c r="B47" s="54">
        <f>3226000+88802610</f>
        <v>92028610</v>
      </c>
      <c r="C47" s="25"/>
      <c r="D47" s="54">
        <f>8971000+41441194</f>
        <v>50412194</v>
      </c>
      <c r="E47" s="25"/>
      <c r="F47" s="54">
        <f>7708000+40709771</f>
        <v>48417771</v>
      </c>
    </row>
    <row r="48" spans="1:6" s="11" customFormat="1">
      <c r="A48" s="18" t="s">
        <v>47</v>
      </c>
      <c r="B48" s="56">
        <v>832615</v>
      </c>
      <c r="C48" s="25"/>
      <c r="D48" s="56">
        <v>537931</v>
      </c>
      <c r="E48" s="25"/>
      <c r="F48" s="56">
        <v>1307348</v>
      </c>
    </row>
    <row r="49" spans="1:8" s="11" customFormat="1">
      <c r="A49" s="18" t="s">
        <v>31</v>
      </c>
      <c r="B49" s="54">
        <f>492166+2023666</f>
        <v>2515832</v>
      </c>
      <c r="C49" s="25"/>
      <c r="D49" s="54">
        <f>284688+2074449+4688345+1</f>
        <v>7047483</v>
      </c>
      <c r="E49" s="29"/>
      <c r="F49" s="54">
        <f>212323+2068509+5569712</f>
        <v>7850544</v>
      </c>
    </row>
    <row r="50" spans="1:8" s="11" customFormat="1">
      <c r="A50" s="24" t="s">
        <v>32</v>
      </c>
      <c r="B50" s="58">
        <f>SUM(B45:B49)</f>
        <v>131669966</v>
      </c>
      <c r="C50" s="29"/>
      <c r="D50" s="58">
        <f>SUM(D45:D49)</f>
        <v>93539216</v>
      </c>
      <c r="E50" s="25"/>
      <c r="F50" s="58">
        <f>SUM(F45:F49)</f>
        <v>92984567</v>
      </c>
    </row>
    <row r="51" spans="1:8" s="11" customFormat="1">
      <c r="A51" s="18"/>
      <c r="B51" s="54"/>
      <c r="C51" s="25"/>
      <c r="D51" s="54"/>
      <c r="E51" s="25"/>
      <c r="F51" s="54"/>
    </row>
    <row r="52" spans="1:8" s="11" customFormat="1">
      <c r="A52" s="24" t="s">
        <v>33</v>
      </c>
      <c r="B52" s="54"/>
      <c r="C52" s="25"/>
      <c r="D52" s="54"/>
      <c r="E52" s="25"/>
      <c r="F52" s="54"/>
    </row>
    <row r="53" spans="1:8" s="11" customFormat="1">
      <c r="A53" s="18" t="s">
        <v>34</v>
      </c>
      <c r="B53" s="54"/>
      <c r="C53" s="25"/>
      <c r="D53" s="54"/>
      <c r="E53" s="25"/>
      <c r="F53" s="54"/>
    </row>
    <row r="54" spans="1:8" s="11" customFormat="1">
      <c r="A54" s="18" t="s">
        <v>35</v>
      </c>
      <c r="B54" s="54">
        <f>4000</f>
        <v>4000</v>
      </c>
      <c r="C54" s="25"/>
      <c r="D54" s="54">
        <f>4000</f>
        <v>4000</v>
      </c>
      <c r="E54" s="25"/>
      <c r="F54" s="54">
        <f>4000</f>
        <v>4000</v>
      </c>
    </row>
    <row r="55" spans="1:8" s="11" customFormat="1">
      <c r="A55" s="18" t="s">
        <v>36</v>
      </c>
      <c r="B55" s="54">
        <v>20000</v>
      </c>
      <c r="C55" s="25"/>
      <c r="D55" s="54">
        <v>20000</v>
      </c>
      <c r="E55" s="25"/>
      <c r="F55" s="54">
        <v>20000</v>
      </c>
    </row>
    <row r="56" spans="1:8" s="11" customFormat="1">
      <c r="A56" s="18" t="s">
        <v>37</v>
      </c>
      <c r="B56" s="57">
        <v>12586722</v>
      </c>
      <c r="C56" s="25"/>
      <c r="D56" s="57">
        <v>11205556</v>
      </c>
      <c r="E56" s="25"/>
      <c r="F56" s="57">
        <v>11093773</v>
      </c>
    </row>
    <row r="57" spans="1:8" s="11" customFormat="1">
      <c r="A57" s="24" t="s">
        <v>38</v>
      </c>
      <c r="B57" s="61">
        <f>SUM(B54:B56)</f>
        <v>12610722</v>
      </c>
      <c r="C57" s="29"/>
      <c r="D57" s="61">
        <f>SUM(D54:D56)</f>
        <v>11229556</v>
      </c>
      <c r="E57" s="29"/>
      <c r="F57" s="61">
        <f>SUM(F54:F56)</f>
        <v>11117773</v>
      </c>
    </row>
    <row r="58" spans="1:8" s="11" customFormat="1" ht="18" thickBot="1">
      <c r="A58" s="31" t="s">
        <v>39</v>
      </c>
      <c r="B58" s="62">
        <f>B42+B50+B57</f>
        <v>372881533</v>
      </c>
      <c r="C58" s="32"/>
      <c r="D58" s="62">
        <f>D42+D50+D57</f>
        <v>305874678</v>
      </c>
      <c r="E58" s="33"/>
      <c r="F58" s="62">
        <f>F42+F50+F57</f>
        <v>309850844</v>
      </c>
    </row>
    <row r="59" spans="1:8" s="11" customFormat="1" ht="18" thickTop="1">
      <c r="A59" s="18"/>
      <c r="B59" s="43"/>
      <c r="C59" s="23"/>
      <c r="D59" s="34"/>
      <c r="E59" s="34"/>
      <c r="F59" s="35"/>
    </row>
    <row r="60" spans="1:8" s="11" customFormat="1" ht="15" customHeight="1">
      <c r="A60" s="15"/>
      <c r="B60" s="16"/>
      <c r="C60" s="36"/>
      <c r="D60" s="16"/>
      <c r="E60" s="36"/>
      <c r="F60" s="17"/>
    </row>
    <row r="61" spans="1:8" s="11" customFormat="1" ht="19.5" customHeight="1">
      <c r="A61" s="46" t="s">
        <v>44</v>
      </c>
      <c r="B61" s="23"/>
      <c r="C61" s="47"/>
      <c r="D61" s="48"/>
      <c r="E61" s="48"/>
      <c r="F61" s="49"/>
    </row>
    <row r="62" spans="1:8" s="11" customFormat="1">
      <c r="A62" s="45" t="s">
        <v>52</v>
      </c>
      <c r="B62" s="37"/>
      <c r="C62" s="38"/>
      <c r="D62" s="39"/>
      <c r="E62" s="37"/>
      <c r="F62" s="39"/>
    </row>
    <row r="63" spans="1:8" s="11" customFormat="1">
      <c r="A63" s="18" t="s">
        <v>43</v>
      </c>
      <c r="B63" s="23"/>
      <c r="C63" s="23"/>
      <c r="D63" s="40"/>
      <c r="E63" s="23"/>
      <c r="F63" s="40"/>
      <c r="G63" s="23"/>
      <c r="H63" s="23"/>
    </row>
    <row r="64" spans="1:8" s="11" customFormat="1">
      <c r="A64" s="15" t="s">
        <v>45</v>
      </c>
      <c r="B64" s="41"/>
      <c r="C64" s="41"/>
      <c r="D64" s="41"/>
      <c r="E64" s="41"/>
      <c r="F64" s="42"/>
    </row>
    <row r="66" spans="2:6" hidden="1">
      <c r="B66">
        <f>B58-B32</f>
        <v>0</v>
      </c>
      <c r="D66">
        <f>D58-D32</f>
        <v>0</v>
      </c>
      <c r="E66" s="4">
        <f>E58-E32</f>
        <v>0</v>
      </c>
      <c r="F66">
        <f>F58-F32</f>
        <v>0</v>
      </c>
    </row>
  </sheetData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- 13 Feb. 2013</vt:lpstr>
      <vt:lpstr>'balance sheet - 13 Feb. 2013'!Print_Area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2013-02-25T13:28:40Z</cp:lastPrinted>
  <dcterms:created xsi:type="dcterms:W3CDTF">2009-02-04T22:27:27Z</dcterms:created>
  <dcterms:modified xsi:type="dcterms:W3CDTF">2013-02-27T21:30:02Z</dcterms:modified>
</cp:coreProperties>
</file>