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3 April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- 13 April 2016'!$A$9:$F$65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- 13 April 2016'!$A$8:$F$61</definedName>
  </definedNames>
  <calcPr calcId="152511"/>
</workbook>
</file>

<file path=xl/calcChain.xml><?xml version="1.0" encoding="utf-8"?>
<calcChain xmlns="http://schemas.openxmlformats.org/spreadsheetml/2006/main">
  <c r="F42" i="1" l="1"/>
  <c r="F39" i="1"/>
  <c r="F28" i="1" l="1"/>
  <c r="F49" i="1"/>
  <c r="F50" i="1"/>
  <c r="F19" i="1"/>
  <c r="F31" i="1"/>
  <c r="F18" i="1"/>
  <c r="F47" i="1"/>
  <c r="F37" i="1"/>
  <c r="D32" i="1" l="1"/>
  <c r="F43" i="1" l="1"/>
  <c r="F21" i="1" l="1"/>
  <c r="F32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A43" i="5"/>
  <c r="E80" i="5" l="1"/>
  <c r="D81" i="5"/>
  <c r="D80" i="5" l="1"/>
  <c r="B81" i="5"/>
  <c r="B80" i="5"/>
  <c r="F80" i="5" l="1"/>
  <c r="F81" i="5"/>
  <c r="D58" i="1" l="1"/>
  <c r="D51" i="1"/>
  <c r="D43" i="1"/>
  <c r="D21" i="1"/>
  <c r="D59" i="1" l="1"/>
  <c r="D33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<sst xmlns="http://schemas.openxmlformats.org/spreadsheetml/2006/main" count="275" uniqueCount="101">
  <si>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</si>
  <si>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</si>
  <si>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</si>
  <si>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</si>
  <si>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</si>
  <si>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</si>
  <si>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</si>
  <si>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</si>
  <si>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</si>
  <si>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</si>
  <si>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</si>
  <si>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</si>
  <si>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</si>
  <si>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</si>
  <si>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</si>
  <si>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</si>
  <si>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</si>
  <si>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</si>
  <si>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</si>
  <si>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</si>
  <si>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</si>
  <si>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</si>
  <si>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</si>
  <si>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</si>
  <si>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</si>
  <si>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</si>
  <si>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</si>
  <si>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</si>
  <si>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</si>
  <si>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</si>
  <si>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</si>
  <si>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</si>
  <si>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</si>
  <si>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</si>
  <si>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</si>
  <si>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</si>
  <si>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</si>
  <si>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</si>
  <si>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</si>
  <si>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</si>
  <si>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</si>
  <si>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</si>
  <si>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</si>
  <si>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</si>
  <si>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</si>
  <si>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</si>
  <si>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</si>
  <si>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</si>
  <si>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</si>
  <si>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</si>
  <si>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</si>
  <si>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</si>
  <si>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</si>
  <si>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</si>
  <si>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</si>
  <si>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</si>
  <si>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</si>
  <si>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</si>
  <si>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</si>
  <si>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</si>
  <si>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</si>
  <si>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</si>
  <si>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</si>
  <si>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</si>
  <si>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</si>
  <si>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</si>
  <si>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</si>
  <si>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</si>
  <si>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</si>
  <si>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</si>
  <si>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</si>
  <si>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</si>
  <si>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</si>
  <si>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</si>
  <si>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</si>
  <si>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</si>
  <si>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</si>
  <si>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</si>
  <si>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</si>
  <si>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</si>
  <si>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</si>
  <si>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</si>
  <si>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</si>
  <si>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</si>
  <si>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</si>
  <si>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</si>
  <si>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r>
      <t xml:space="preserve">   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</si>
  <si>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APRIL</t>
  </si>
  <si>
    <t>As At 22 APRIL 2015</t>
  </si>
  <si>
    <t>22 APRIL</t>
  </si>
  <si>
    <t>23 APRIL</t>
  </si>
  <si>
    <t>09Apr15-22Apr15</t>
  </si>
  <si>
    <r>
      <t xml:space="preserve">* </t>
    </r>
    <r>
      <rPr>
        <sz val="12"/>
        <rFont val="Arial Unicode MS"/>
        <family val="2"/>
      </rPr>
      <t>The year to date profit of $0.99bn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</si>
  <si>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23 MARCH</t>
  </si>
  <si>
    <t>As At 13 APRIL 2016</t>
  </si>
  <si>
    <t>13 APRIL</t>
  </si>
  <si>
    <t xml:space="preserve">   congruent with Section 9 of the Bank of Jamaica Act, which provides for losses incurred by the Bank of Jamaica</t>
  </si>
  <si>
    <r>
      <t xml:space="preserve">  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</si>
  <si>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r>
      <t xml:space="preserve">* </t>
    </r>
    <r>
      <rPr>
        <sz val="12"/>
        <rFont val="Arial Unicode MS"/>
        <family val="2"/>
      </rPr>
      <t>The year to date loss of $1.44bn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</si>
  <si>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</si>
  <si>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27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</si>
</sst>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29" fillId="18" borderId="0" applyNumberFormat="0" applyBorder="0" applyAlignment="0" applyProtection="0"/>
    <xf numFmtId="0" fontId="33" fillId="35" borderId="58" applyNumberFormat="0" applyAlignment="0" applyProtection="0"/>
    <xf numFmtId="0" fontId="35" fillId="36" borderId="59" applyNumberFormat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0" borderId="60" applyNumberFormat="0" applyFill="0" applyAlignment="0" applyProtection="0"/>
    <xf numFmtId="0" fontId="26" fillId="0" borderId="61" applyNumberFormat="0" applyFill="0" applyAlignment="0" applyProtection="0"/>
    <xf numFmtId="0" fontId="27" fillId="0" borderId="62" applyNumberFormat="0" applyFill="0" applyAlignment="0" applyProtection="0"/>
    <xf numFmtId="0" fontId="27" fillId="0" borderId="0" applyNumberFormat="0" applyFill="0" applyBorder="0" applyAlignment="0" applyProtection="0"/>
    <xf numFmtId="0" fontId="31" fillId="22" borderId="58" applyNumberFormat="0" applyAlignment="0" applyProtection="0"/>
    <xf numFmtId="0" fontId="34" fillId="0" borderId="63" applyNumberFormat="0" applyFill="0" applyAlignment="0" applyProtection="0"/>
    <xf numFmtId="0" fontId="30" fillId="37" borderId="0" applyNumberFormat="0" applyBorder="0" applyAlignment="0" applyProtection="0"/>
    <xf numFmtId="0" fontId="23" fillId="38" borderId="64" applyNumberFormat="0" applyFont="0" applyAlignment="0" applyProtection="0"/>
    <xf numFmtId="0" fontId="32" fillId="35" borderId="65" applyNumberFormat="0" applyAlignment="0" applyProtection="0"/>
    <xf numFmtId="0" fontId="24" fillId="0" borderId="0" applyNumberFormat="0" applyFill="0" applyBorder="0" applyAlignment="0" applyProtection="0"/>
    <xf numFmtId="0" fontId="38" fillId="0" borderId="66" applyNumberFormat="0" applyFill="0" applyAlignment="0" applyProtection="0"/>
    <xf numFmtId="0" fontId="36" fillId="0" borderId="0" applyNumberFormat="0" applyFill="0" applyBorder="0" applyAlignment="0" applyProtection="0"/>
  </cellStyleXfs>
  <cellXfs count="24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8" fillId="2" borderId="56" xfId="0" applyNumberFormat="1" applyFont="1" applyFill="1" applyBorder="1"/>
    <xf numFmtId="37" fontId="10" fillId="2" borderId="57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0" fontId="41" fillId="5" borderId="19" xfId="0" applyNumberFormat="1" applyFont="1" applyFill="1" applyBorder="1" applyAlignment="1">
      <alignment horizontal="center"/>
    </xf>
    <xf numFmtId="37" fontId="41" fillId="12" borderId="2" xfId="0" applyNumberFormat="1" applyFont="1" applyFill="1" applyBorder="1" applyAlignment="1">
      <alignment horizontal="center"/>
    </xf>
    <xf numFmtId="37" fontId="41" fillId="12" borderId="0" xfId="0" applyNumberFormat="1" applyFont="1" applyFill="1" applyBorder="1" applyAlignment="1">
      <alignment horizontal="center"/>
    </xf>
    <xf numFmtId="16" fontId="41" fillId="5" borderId="19" xfId="0" quotePrefix="1" applyNumberFormat="1" applyFont="1" applyFill="1" applyBorder="1" applyAlignment="1">
      <alignment horizontal="center"/>
    </xf>
    <xf numFmtId="37" fontId="41" fillId="12" borderId="0" xfId="0" applyNumberFormat="1" applyFont="1" applyFill="1" applyBorder="1"/>
    <xf numFmtId="37" fontId="41" fillId="5" borderId="19" xfId="0" applyNumberFormat="1" applyFont="1" applyFill="1" applyBorder="1" applyAlignment="1">
      <alignment horizontal="center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42" fillId="2" borderId="0" xfId="0" applyNumberFormat="1" applyFont="1" applyFill="1" applyBorder="1"/>
    <xf numFmtId="49" fontId="42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1193987</xdr:colOff>
      <xdr:row>5</xdr:row>
      <xdr:rowOff>7284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showOutlineSymbols="0" zoomScale="85" zoomScaleNormal="85" zoomScaleSheetLayoutView="75" workbookViewId="0">
      <selection activeCell="A69" sqref="A6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6" customHeight="1">
      <c r="A5" s="3"/>
      <c r="B5" s="4"/>
      <c r="C5" s="4"/>
      <c r="D5" s="4"/>
      <c r="F5" s="4"/>
    </row>
    <row r="6" spans="1:6" ht="18.75">
      <c r="A6" s="247" t="s">
        <v>99</v>
      </c>
      <c r="B6" s="4"/>
      <c r="C6" s="4"/>
      <c r="D6" s="4"/>
      <c r="F6" s="4"/>
    </row>
    <row r="7" spans="1:6" ht="18.75">
      <c r="A7" s="248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94</v>
      </c>
      <c r="B11" s="148"/>
      <c r="C11" s="149"/>
      <c r="D11" s="148"/>
      <c r="E11" s="149"/>
      <c r="F11" s="148"/>
    </row>
    <row r="12" spans="1:6" s="14" customFormat="1" ht="17.25">
      <c r="A12" s="171" t="s">
        <v>3</v>
      </c>
      <c r="B12" s="172"/>
      <c r="C12" s="172"/>
      <c r="D12" s="172"/>
      <c r="E12" s="172"/>
      <c r="F12" s="229"/>
    </row>
    <row r="13" spans="1:6" s="14" customFormat="1" ht="17.25">
      <c r="A13" s="21"/>
      <c r="B13" s="230">
        <v>2015</v>
      </c>
      <c r="C13" s="231"/>
      <c r="D13" s="230">
        <v>2016</v>
      </c>
      <c r="E13" s="232"/>
      <c r="F13" s="230">
        <v>2016</v>
      </c>
    </row>
    <row r="14" spans="1:6" s="14" customFormat="1" ht="17.25">
      <c r="A14" s="21"/>
      <c r="B14" s="233" t="s">
        <v>87</v>
      </c>
      <c r="C14" s="234"/>
      <c r="D14" s="233" t="s">
        <v>93</v>
      </c>
      <c r="E14" s="234"/>
      <c r="F14" s="233" t="s">
        <v>95</v>
      </c>
    </row>
    <row r="15" spans="1:6" s="14" customFormat="1" ht="17.25">
      <c r="A15" s="21"/>
      <c r="B15" s="235" t="s">
        <v>5</v>
      </c>
      <c r="C15" s="234"/>
      <c r="D15" s="235" t="s">
        <v>5</v>
      </c>
      <c r="E15" s="234"/>
      <c r="F15" s="235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236"/>
      <c r="D17" s="69"/>
      <c r="E17" s="236"/>
      <c r="F17" s="69"/>
    </row>
    <row r="18" spans="1:6" s="14" customFormat="1" ht="17.25">
      <c r="A18" s="21" t="s">
        <v>8</v>
      </c>
      <c r="B18" s="70">
        <v>21411714</v>
      </c>
      <c r="C18" s="237"/>
      <c r="D18" s="70">
        <v>6115929</v>
      </c>
      <c r="E18" s="237"/>
      <c r="F18" s="70">
        <f>4722564-3929</f>
        <v>4718635</v>
      </c>
    </row>
    <row r="19" spans="1:6" s="14" customFormat="1" ht="17.25">
      <c r="A19" s="21" t="s">
        <v>9</v>
      </c>
      <c r="B19" s="70">
        <v>263552023</v>
      </c>
      <c r="C19" s="237"/>
      <c r="D19" s="70">
        <v>311118523</v>
      </c>
      <c r="E19" s="237"/>
      <c r="F19" s="70">
        <f>151753+204533311+56672002-4722564+3929+56860788+9609027+8671</f>
        <v>323116917</v>
      </c>
    </row>
    <row r="20" spans="1:6" s="14" customFormat="1" ht="17.25">
      <c r="A20" s="21" t="s">
        <v>42</v>
      </c>
      <c r="B20" s="70">
        <v>29354279</v>
      </c>
      <c r="C20" s="237"/>
      <c r="D20" s="70">
        <v>30524846</v>
      </c>
      <c r="E20" s="237"/>
      <c r="F20" s="70">
        <v>30724495</v>
      </c>
    </row>
    <row r="21" spans="1:6" s="14" customFormat="1" ht="17.25">
      <c r="A21" s="27" t="s">
        <v>10</v>
      </c>
      <c r="B21" s="71">
        <v>314318016</v>
      </c>
      <c r="C21" s="238"/>
      <c r="D21" s="71">
        <f>+D18+D19+D20</f>
        <v>347759298</v>
      </c>
      <c r="E21" s="238"/>
      <c r="F21" s="71">
        <f>+F18+F19+F20</f>
        <v>358560047</v>
      </c>
    </row>
    <row r="22" spans="1:6" s="14" customFormat="1" ht="17.25">
      <c r="A22" s="21"/>
      <c r="B22" s="70"/>
      <c r="C22" s="237"/>
      <c r="D22" s="70"/>
      <c r="E22" s="237"/>
      <c r="F22" s="70"/>
    </row>
    <row r="23" spans="1:6" s="14" customFormat="1" ht="17.25">
      <c r="A23" s="27" t="s">
        <v>11</v>
      </c>
      <c r="B23" s="70"/>
      <c r="C23" s="237"/>
      <c r="D23" s="70"/>
      <c r="E23" s="237"/>
      <c r="F23" s="70"/>
    </row>
    <row r="24" spans="1:6" s="14" customFormat="1" ht="17.25">
      <c r="A24" s="21" t="s">
        <v>12</v>
      </c>
      <c r="B24" s="70" t="s">
        <v>13</v>
      </c>
      <c r="C24" s="237"/>
      <c r="D24" s="70" t="s">
        <v>13</v>
      </c>
      <c r="E24" s="237"/>
      <c r="F24" s="70" t="s">
        <v>13</v>
      </c>
    </row>
    <row r="25" spans="1:6" s="14" customFormat="1" ht="17.25">
      <c r="A25" s="21" t="s">
        <v>44</v>
      </c>
      <c r="B25" s="70">
        <v>122987323</v>
      </c>
      <c r="C25" s="237"/>
      <c r="D25" s="70">
        <v>116144356</v>
      </c>
      <c r="E25" s="237"/>
      <c r="F25" s="70">
        <v>116144356</v>
      </c>
    </row>
    <row r="26" spans="1:6" s="14" customFormat="1" ht="17.25" hidden="1">
      <c r="A26" s="21" t="s">
        <v>14</v>
      </c>
      <c r="B26" s="70">
        <v>0</v>
      </c>
      <c r="C26" s="237"/>
      <c r="D26" s="70">
        <v>0</v>
      </c>
      <c r="E26" s="237"/>
      <c r="F26" s="70">
        <v>0</v>
      </c>
    </row>
    <row r="27" spans="1:6" s="14" customFormat="1" ht="17.25" hidden="1">
      <c r="A27" s="21" t="s">
        <v>15</v>
      </c>
      <c r="B27" s="70">
        <v>0</v>
      </c>
      <c r="C27" s="237"/>
      <c r="D27" s="70">
        <v>0</v>
      </c>
      <c r="E27" s="237"/>
      <c r="F27" s="70">
        <v>0</v>
      </c>
    </row>
    <row r="28" spans="1:6" s="14" customFormat="1" ht="17.25">
      <c r="A28" s="21" t="s">
        <v>84</v>
      </c>
      <c r="B28" s="72">
        <v>26639504</v>
      </c>
      <c r="C28" s="239"/>
      <c r="D28" s="72">
        <v>29261726</v>
      </c>
      <c r="E28" s="237"/>
      <c r="F28" s="70">
        <f>28304880+1442156</f>
        <v>29747036</v>
      </c>
    </row>
    <row r="29" spans="1:6" s="14" customFormat="1" ht="17.25" customHeight="1">
      <c r="A29" s="21" t="s">
        <v>16</v>
      </c>
      <c r="B29" s="70">
        <v>24867000</v>
      </c>
      <c r="C29" s="240"/>
      <c r="D29" s="70">
        <v>15289107</v>
      </c>
      <c r="E29" s="241"/>
      <c r="F29" s="70">
        <v>17989107</v>
      </c>
    </row>
    <row r="30" spans="1:6" s="14" customFormat="1" ht="17.25" hidden="1">
      <c r="A30" s="21" t="s">
        <v>17</v>
      </c>
      <c r="B30" s="70">
        <v>0</v>
      </c>
      <c r="C30" s="237"/>
      <c r="D30" s="70">
        <v>0</v>
      </c>
      <c r="E30" s="237"/>
      <c r="F30" s="70">
        <v>0</v>
      </c>
    </row>
    <row r="31" spans="1:6" s="14" customFormat="1" ht="17.25">
      <c r="A31" s="21" t="s">
        <v>18</v>
      </c>
      <c r="B31" s="73">
        <v>26824328</v>
      </c>
      <c r="C31" s="237"/>
      <c r="D31" s="73">
        <v>23324460</v>
      </c>
      <c r="E31" s="237"/>
      <c r="F31" s="70">
        <f>77534+4561242+1085+1594976+34497885-17989107</f>
        <v>22743615</v>
      </c>
    </row>
    <row r="32" spans="1:6" s="14" customFormat="1" ht="17.25">
      <c r="A32" s="27" t="s">
        <v>19</v>
      </c>
      <c r="B32" s="74">
        <v>201318155</v>
      </c>
      <c r="C32" s="184"/>
      <c r="D32" s="74">
        <f>SUM(D25:D31)</f>
        <v>184019649</v>
      </c>
      <c r="E32" s="184"/>
      <c r="F32" s="74">
        <f>SUM(F25:F31)</f>
        <v>186624114</v>
      </c>
    </row>
    <row r="33" spans="1:6" s="14" customFormat="1" ht="18" thickBot="1">
      <c r="A33" s="25" t="s">
        <v>20</v>
      </c>
      <c r="B33" s="75">
        <v>515636171</v>
      </c>
      <c r="C33" s="184"/>
      <c r="D33" s="75">
        <f>+D32+D21</f>
        <v>531778947</v>
      </c>
      <c r="E33" s="184"/>
      <c r="F33" s="75">
        <f>+F32+F21</f>
        <v>545184161</v>
      </c>
    </row>
    <row r="34" spans="1:6" s="14" customFormat="1" ht="18" thickTop="1">
      <c r="A34" s="21"/>
      <c r="B34" s="70"/>
      <c r="C34" s="237"/>
      <c r="D34" s="70"/>
      <c r="E34" s="237"/>
      <c r="F34" s="70"/>
    </row>
    <row r="35" spans="1:6" s="14" customFormat="1" ht="17.25">
      <c r="A35" s="25" t="s">
        <v>21</v>
      </c>
      <c r="B35" s="70"/>
      <c r="C35" s="237"/>
      <c r="D35" s="70"/>
      <c r="E35" s="237"/>
      <c r="F35" s="70"/>
    </row>
    <row r="36" spans="1:6" s="14" customFormat="1" ht="17.25">
      <c r="A36" s="27" t="s">
        <v>22</v>
      </c>
      <c r="B36" s="76"/>
      <c r="C36" s="237"/>
      <c r="D36" s="76"/>
      <c r="E36" s="237"/>
      <c r="F36" s="76"/>
    </row>
    <row r="37" spans="1:6" s="14" customFormat="1" ht="17.25">
      <c r="A37" s="21" t="s">
        <v>23</v>
      </c>
      <c r="B37" s="70">
        <v>68697829</v>
      </c>
      <c r="C37" s="237"/>
      <c r="D37" s="70">
        <v>78632395</v>
      </c>
      <c r="E37" s="237"/>
      <c r="F37" s="70">
        <f>74805127+3584541</f>
        <v>78389668</v>
      </c>
    </row>
    <row r="38" spans="1:6" s="14" customFormat="1" ht="17.25">
      <c r="A38" s="21" t="s">
        <v>24</v>
      </c>
      <c r="B38" s="76"/>
      <c r="C38" s="237"/>
      <c r="D38" s="76"/>
      <c r="E38" s="237"/>
      <c r="F38" s="76"/>
    </row>
    <row r="39" spans="1:6" s="14" customFormat="1" ht="17.25">
      <c r="A39" s="21" t="s">
        <v>25</v>
      </c>
      <c r="B39" s="70">
        <v>110177109</v>
      </c>
      <c r="C39" s="237"/>
      <c r="D39" s="70">
        <v>71545956</v>
      </c>
      <c r="E39" s="237"/>
      <c r="F39" s="70">
        <f>39118507+37510+43670056+1214289+6657</f>
        <v>84047019</v>
      </c>
    </row>
    <row r="40" spans="1:6" s="14" customFormat="1" ht="17.25">
      <c r="A40" s="21" t="s">
        <v>26</v>
      </c>
      <c r="B40" s="70">
        <v>46202666</v>
      </c>
      <c r="C40" s="237"/>
      <c r="D40" s="70">
        <v>52629451</v>
      </c>
      <c r="E40" s="237"/>
      <c r="F40" s="70">
        <v>52629451</v>
      </c>
    </row>
    <row r="41" spans="1:6" s="14" customFormat="1" ht="17.25">
      <c r="A41" s="21" t="s">
        <v>27</v>
      </c>
      <c r="B41" s="70">
        <v>75806604</v>
      </c>
      <c r="C41" s="237"/>
      <c r="D41" s="70">
        <v>85115329</v>
      </c>
      <c r="E41" s="237"/>
      <c r="F41" s="70">
        <v>85083347</v>
      </c>
    </row>
    <row r="42" spans="1:6" s="14" customFormat="1" ht="17.25">
      <c r="A42" s="21" t="s">
        <v>28</v>
      </c>
      <c r="B42" s="70">
        <v>3467020</v>
      </c>
      <c r="C42" s="237"/>
      <c r="D42" s="70">
        <v>3848076</v>
      </c>
      <c r="E42" s="237"/>
      <c r="F42" s="70">
        <f>49732597-37510-43670056-1214289-6657</f>
        <v>4804085</v>
      </c>
    </row>
    <row r="43" spans="1:6" s="14" customFormat="1" ht="17.25">
      <c r="A43" s="27" t="s">
        <v>29</v>
      </c>
      <c r="B43" s="74">
        <v>304351228</v>
      </c>
      <c r="C43" s="184"/>
      <c r="D43" s="74">
        <f>SUM(D37:D42)</f>
        <v>291771207</v>
      </c>
      <c r="E43" s="184"/>
      <c r="F43" s="74">
        <f>SUM(F37:F42)</f>
        <v>304953570</v>
      </c>
    </row>
    <row r="44" spans="1:6" s="14" customFormat="1" ht="17.25">
      <c r="A44" s="33"/>
      <c r="B44" s="70"/>
      <c r="C44" s="237"/>
      <c r="D44" s="70"/>
      <c r="E44" s="237"/>
      <c r="F44" s="70"/>
    </row>
    <row r="45" spans="1:6" s="14" customFormat="1" ht="17.25">
      <c r="A45" s="27" t="s">
        <v>30</v>
      </c>
      <c r="B45" s="70"/>
      <c r="C45" s="237"/>
      <c r="D45" s="70"/>
      <c r="E45" s="237"/>
      <c r="F45" s="70"/>
    </row>
    <row r="46" spans="1:6" s="14" customFormat="1" ht="17.25">
      <c r="A46" s="21" t="s">
        <v>43</v>
      </c>
      <c r="B46" s="70">
        <v>41623167</v>
      </c>
      <c r="C46" s="237"/>
      <c r="D46" s="70">
        <v>44506988</v>
      </c>
      <c r="E46" s="237"/>
      <c r="F46" s="70">
        <v>44798087</v>
      </c>
    </row>
    <row r="47" spans="1:6" s="14" customFormat="1" ht="17.25">
      <c r="A47" s="21" t="s">
        <v>31</v>
      </c>
      <c r="B47" s="70">
        <v>496633</v>
      </c>
      <c r="C47" s="237"/>
      <c r="D47" s="70">
        <v>209344</v>
      </c>
      <c r="E47" s="237"/>
      <c r="F47" s="70">
        <f>171187+4137</f>
        <v>175324</v>
      </c>
    </row>
    <row r="48" spans="1:6" s="14" customFormat="1" ht="17.25">
      <c r="A48" s="21" t="s">
        <v>32</v>
      </c>
      <c r="B48" s="70">
        <v>158445113</v>
      </c>
      <c r="C48" s="237"/>
      <c r="D48" s="70">
        <v>178379134</v>
      </c>
      <c r="E48" s="237"/>
      <c r="F48" s="70">
        <v>177837291</v>
      </c>
    </row>
    <row r="49" spans="1:6" s="14" customFormat="1" ht="17.25">
      <c r="A49" s="21" t="s">
        <v>85</v>
      </c>
      <c r="B49" s="72">
        <v>302803</v>
      </c>
      <c r="C49" s="237"/>
      <c r="D49" s="72">
        <v>0</v>
      </c>
      <c r="E49" s="237"/>
      <c r="F49" s="70">
        <f>-1442156+1442156</f>
        <v>0</v>
      </c>
    </row>
    <row r="50" spans="1:6" s="14" customFormat="1" ht="17.25">
      <c r="A50" s="21" t="s">
        <v>33</v>
      </c>
      <c r="B50" s="70">
        <v>1313876</v>
      </c>
      <c r="C50" s="237"/>
      <c r="D50" s="70">
        <v>7106551</v>
      </c>
      <c r="E50" s="184"/>
      <c r="F50" s="70">
        <f>2948603+1847441+2793008</f>
        <v>7589052</v>
      </c>
    </row>
    <row r="51" spans="1:6" s="14" customFormat="1" ht="17.25">
      <c r="A51" s="27" t="s">
        <v>34</v>
      </c>
      <c r="B51" s="74">
        <v>202181592</v>
      </c>
      <c r="C51" s="184"/>
      <c r="D51" s="74">
        <f>SUM(D46:D50)</f>
        <v>230202017</v>
      </c>
      <c r="E51" s="237"/>
      <c r="F51" s="74">
        <f>SUM(F46:F50)</f>
        <v>230399754</v>
      </c>
    </row>
    <row r="52" spans="1:6" s="14" customFormat="1" ht="17.25">
      <c r="A52" s="21"/>
      <c r="B52" s="70"/>
      <c r="C52" s="237"/>
      <c r="D52" s="70"/>
      <c r="E52" s="237"/>
      <c r="F52" s="70"/>
    </row>
    <row r="53" spans="1:6" s="14" customFormat="1" ht="17.25">
      <c r="A53" s="27" t="s">
        <v>35</v>
      </c>
      <c r="B53" s="70"/>
      <c r="C53" s="237"/>
      <c r="D53" s="70"/>
      <c r="E53" s="237"/>
      <c r="F53" s="70"/>
    </row>
    <row r="54" spans="1:6" s="14" customFormat="1" ht="17.25">
      <c r="A54" s="21" t="s">
        <v>36</v>
      </c>
      <c r="B54" s="70"/>
      <c r="C54" s="237"/>
      <c r="D54" s="70"/>
      <c r="E54" s="237"/>
      <c r="F54" s="70"/>
    </row>
    <row r="55" spans="1:6" s="14" customFormat="1" ht="17.25">
      <c r="A55" s="21" t="s">
        <v>37</v>
      </c>
      <c r="B55" s="70">
        <v>4000</v>
      </c>
      <c r="C55" s="237"/>
      <c r="D55" s="70">
        <v>4000</v>
      </c>
      <c r="E55" s="237"/>
      <c r="F55" s="70">
        <v>4000</v>
      </c>
    </row>
    <row r="56" spans="1:6" s="14" customFormat="1" ht="17.25">
      <c r="A56" s="21" t="s">
        <v>38</v>
      </c>
      <c r="B56" s="70">
        <v>20000</v>
      </c>
      <c r="C56" s="237"/>
      <c r="D56" s="70">
        <v>20000</v>
      </c>
      <c r="E56" s="237"/>
      <c r="F56" s="70">
        <v>20000</v>
      </c>
    </row>
    <row r="57" spans="1:6" s="14" customFormat="1" ht="17.25">
      <c r="A57" s="21" t="s">
        <v>39</v>
      </c>
      <c r="B57" s="73">
        <v>9079351</v>
      </c>
      <c r="C57" s="237"/>
      <c r="D57" s="73">
        <v>9781723</v>
      </c>
      <c r="E57" s="237"/>
      <c r="F57" s="70">
        <v>9806837</v>
      </c>
    </row>
    <row r="58" spans="1:6" s="14" customFormat="1" ht="17.25">
      <c r="A58" s="27" t="s">
        <v>40</v>
      </c>
      <c r="B58" s="77">
        <v>9103351</v>
      </c>
      <c r="C58" s="184"/>
      <c r="D58" s="77">
        <f>SUM(D55:D57)</f>
        <v>9805723</v>
      </c>
      <c r="E58" s="184"/>
      <c r="F58" s="242">
        <f>SUM(F55:F57)</f>
        <v>9830837</v>
      </c>
    </row>
    <row r="59" spans="1:6" s="14" customFormat="1" ht="18" thickBot="1">
      <c r="A59" s="34" t="s">
        <v>41</v>
      </c>
      <c r="B59" s="78">
        <v>515636171</v>
      </c>
      <c r="C59" s="243"/>
      <c r="D59" s="78">
        <f>D43+D51+D58</f>
        <v>531778947</v>
      </c>
      <c r="E59" s="244"/>
      <c r="F59" s="78">
        <f>F43+F51+F58</f>
        <v>545184161</v>
      </c>
    </row>
    <row r="60" spans="1:6" s="14" customFormat="1" ht="18" thickTop="1">
      <c r="A60" s="21"/>
      <c r="B60" s="46"/>
      <c r="C60" s="26"/>
      <c r="D60" s="37"/>
      <c r="E60" s="37"/>
      <c r="F60" s="38"/>
    </row>
    <row r="61" spans="1:6" s="14" customFormat="1" ht="15" customHeight="1">
      <c r="A61" s="18"/>
      <c r="B61" s="19"/>
      <c r="C61" s="39"/>
      <c r="D61" s="19"/>
      <c r="E61" s="39"/>
      <c r="F61" s="20"/>
    </row>
    <row r="62" spans="1:6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6" s="14" customFormat="1" ht="17.25">
      <c r="A63" s="48" t="s">
        <v>98</v>
      </c>
      <c r="B63" s="40"/>
      <c r="C63" s="41"/>
      <c r="D63" s="42"/>
      <c r="E63" s="40"/>
      <c r="F63" s="42"/>
    </row>
    <row r="64" spans="1:6" s="14" customFormat="1" ht="17.25">
      <c r="A64" s="21" t="s">
        <v>96</v>
      </c>
      <c r="B64" s="26"/>
      <c r="C64" s="26"/>
      <c r="D64" s="43"/>
      <c r="E64" s="26"/>
      <c r="F64" s="43"/>
    </row>
    <row r="65" spans="1:6" s="14" customFormat="1" ht="17.25">
      <c r="A65" s="18" t="s">
        <v>97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6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45" t="s">
        <v>57</v>
      </c>
      <c r="B2" s="245"/>
      <c r="C2" s="245"/>
      <c r="D2" s="245"/>
      <c r="E2" s="24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55" zoomScaleNormal="55" workbookViewId="0">
      <selection activeCell="J44" sqref="J44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88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2014</v>
      </c>
      <c r="C16" s="157"/>
      <c r="D16" s="156">
        <v>2015</v>
      </c>
      <c r="E16" s="23"/>
      <c r="F16" s="152">
        <v>2015</v>
      </c>
      <c r="G16" s="204" t="s">
        <v>4</v>
      </c>
    </row>
    <row r="17" spans="1:8" s="14" customFormat="1">
      <c r="A17" s="203"/>
      <c r="B17" s="158" t="s">
        <v>90</v>
      </c>
      <c r="C17" s="159"/>
      <c r="D17" s="158" t="s">
        <v>87</v>
      </c>
      <c r="E17" s="24"/>
      <c r="F17" s="153" t="s">
        <v>89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38469066</v>
      </c>
      <c r="C21" s="28"/>
      <c r="D21" s="162">
        <v>21411714</v>
      </c>
      <c r="E21" s="28"/>
      <c r="F21" s="57">
        <v>21209605</v>
      </c>
      <c r="G21" s="207">
        <v>-202109</v>
      </c>
    </row>
    <row r="22" spans="1:8" s="14" customFormat="1">
      <c r="A22" s="203" t="s">
        <v>9</v>
      </c>
      <c r="B22" s="173">
        <v>151066241</v>
      </c>
      <c r="C22" s="28"/>
      <c r="D22" s="162">
        <v>263552023</v>
      </c>
      <c r="E22" s="28"/>
      <c r="F22" s="57">
        <v>266252756</v>
      </c>
      <c r="G22" s="207">
        <v>2700733</v>
      </c>
      <c r="H22" s="81"/>
    </row>
    <row r="23" spans="1:8" s="14" customFormat="1">
      <c r="A23" s="203" t="s">
        <v>42</v>
      </c>
      <c r="B23" s="173">
        <v>32400318</v>
      </c>
      <c r="C23" s="28"/>
      <c r="D23" s="162">
        <v>29354279</v>
      </c>
      <c r="E23" s="28"/>
      <c r="F23" s="57">
        <v>29336545</v>
      </c>
      <c r="G23" s="207">
        <v>-17734</v>
      </c>
      <c r="H23" s="82"/>
    </row>
    <row r="24" spans="1:8" s="14" customFormat="1">
      <c r="A24" s="208" t="s">
        <v>10</v>
      </c>
      <c r="B24" s="174">
        <v>221935625</v>
      </c>
      <c r="C24" s="29"/>
      <c r="D24" s="163">
        <v>314318016</v>
      </c>
      <c r="E24" s="29"/>
      <c r="F24" s="58">
        <v>316798906</v>
      </c>
      <c r="G24" s="209">
        <v>2480890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98958037</v>
      </c>
      <c r="C28" s="28"/>
      <c r="D28" s="162">
        <v>122987323</v>
      </c>
      <c r="E28" s="28"/>
      <c r="F28" s="57">
        <v>122987323</v>
      </c>
      <c r="G28" s="207">
        <v>0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28443186</v>
      </c>
      <c r="C31" s="47"/>
      <c r="D31" s="164">
        <v>26639504</v>
      </c>
      <c r="E31" s="28"/>
      <c r="F31" s="57">
        <v>26639504</v>
      </c>
      <c r="G31" s="207">
        <v>0</v>
      </c>
    </row>
    <row r="32" spans="1:8" s="14" customFormat="1" ht="17.25" customHeight="1">
      <c r="A32" s="203" t="s">
        <v>16</v>
      </c>
      <c r="B32" s="173">
        <v>45471074</v>
      </c>
      <c r="C32" s="30"/>
      <c r="D32" s="162">
        <v>24867000</v>
      </c>
      <c r="E32" s="31"/>
      <c r="F32" s="57">
        <v>23967000</v>
      </c>
      <c r="G32" s="207">
        <v>-900000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28923718</v>
      </c>
      <c r="C34" s="28"/>
      <c r="D34" s="165">
        <v>26824328</v>
      </c>
      <c r="E34" s="28"/>
      <c r="F34" s="57">
        <v>27086743</v>
      </c>
      <c r="G34" s="207">
        <v>262415</v>
      </c>
    </row>
    <row r="35" spans="1:7" s="14" customFormat="1">
      <c r="A35" s="208" t="s">
        <v>19</v>
      </c>
      <c r="B35" s="186">
        <v>201796015</v>
      </c>
      <c r="C35" s="32"/>
      <c r="D35" s="187">
        <v>201318155</v>
      </c>
      <c r="E35" s="32"/>
      <c r="F35" s="188">
        <v>200680570</v>
      </c>
      <c r="G35" s="210">
        <v>-637585</v>
      </c>
    </row>
    <row r="36" spans="1:7" s="14" customFormat="1" ht="18" thickBot="1">
      <c r="A36" s="211" t="s">
        <v>20</v>
      </c>
      <c r="B36" s="189">
        <v>423731640</v>
      </c>
      <c r="C36" s="190"/>
      <c r="D36" s="191">
        <v>515636171</v>
      </c>
      <c r="E36" s="190"/>
      <c r="F36" s="192">
        <v>517479476</v>
      </c>
      <c r="G36" s="212">
        <v>1843305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22 APRIL 2015</v>
      </c>
      <c r="B43" s="148"/>
      <c r="C43" s="149"/>
      <c r="D43" s="148"/>
      <c r="E43" s="149"/>
      <c r="F43" s="149"/>
      <c r="G43" s="199"/>
    </row>
    <row r="44" spans="1:7" s="14" customFormat="1">
      <c r="A44" s="201" t="s">
        <v>3</v>
      </c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2014</v>
      </c>
      <c r="C45" s="157"/>
      <c r="D45" s="156">
        <f>D16</f>
        <v>2015</v>
      </c>
      <c r="E45" s="23"/>
      <c r="F45" s="152">
        <f>F16</f>
        <v>2015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23 APRIL</v>
      </c>
      <c r="C46" s="159"/>
      <c r="D46" s="156" t="str">
        <f t="shared" ref="D46:D47" si="1">D17</f>
        <v>08 APRIL</v>
      </c>
      <c r="E46" s="24"/>
      <c r="F46" s="152" t="str">
        <f t="shared" ref="F46:G47" si="2">F17</f>
        <v>22 APRIL</v>
      </c>
      <c r="G46" s="204" t="str">
        <f t="shared" si="2"/>
        <v>09Apr15-22Apr15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61914621</v>
      </c>
      <c r="C50" s="28"/>
      <c r="D50" s="162">
        <v>68697829</v>
      </c>
      <c r="E50" s="28"/>
      <c r="F50" s="57">
        <v>67117232</v>
      </c>
      <c r="G50" s="207">
        <v>-1580597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21095385</v>
      </c>
      <c r="C52" s="28"/>
      <c r="D52" s="162">
        <v>110177109</v>
      </c>
      <c r="E52" s="28"/>
      <c r="F52" s="57">
        <v>90616143</v>
      </c>
      <c r="G52" s="207">
        <v>-19560966</v>
      </c>
      <c r="H52" s="143"/>
      <c r="I52" s="143"/>
    </row>
    <row r="53" spans="1:10" s="14" customFormat="1">
      <c r="A53" s="203" t="s">
        <v>26</v>
      </c>
      <c r="B53" s="173">
        <v>69382387</v>
      </c>
      <c r="C53" s="28"/>
      <c r="D53" s="162">
        <v>46202666</v>
      </c>
      <c r="E53" s="28"/>
      <c r="F53" s="57">
        <v>45524169</v>
      </c>
      <c r="G53" s="207">
        <v>-678497</v>
      </c>
      <c r="H53" s="143"/>
      <c r="I53" s="143"/>
    </row>
    <row r="54" spans="1:10" s="14" customFormat="1">
      <c r="A54" s="203" t="s">
        <v>27</v>
      </c>
      <c r="B54" s="173">
        <v>68953489</v>
      </c>
      <c r="C54" s="28"/>
      <c r="D54" s="162">
        <v>75806604</v>
      </c>
      <c r="E54" s="28"/>
      <c r="F54" s="57">
        <v>75815526</v>
      </c>
      <c r="G54" s="207">
        <v>8922</v>
      </c>
      <c r="H54" s="81"/>
    </row>
    <row r="55" spans="1:10" s="14" customFormat="1">
      <c r="A55" s="203" t="s">
        <v>28</v>
      </c>
      <c r="B55" s="173">
        <v>2827837</v>
      </c>
      <c r="C55" s="28"/>
      <c r="D55" s="162">
        <v>3467020</v>
      </c>
      <c r="E55" s="28"/>
      <c r="F55" s="57">
        <v>2628576</v>
      </c>
      <c r="G55" s="220">
        <v>-838444</v>
      </c>
      <c r="H55" s="79"/>
    </row>
    <row r="56" spans="1:10" s="14" customFormat="1">
      <c r="A56" s="208" t="s">
        <v>29</v>
      </c>
      <c r="B56" s="177">
        <v>224173719</v>
      </c>
      <c r="C56" s="32"/>
      <c r="D56" s="166">
        <v>304351228</v>
      </c>
      <c r="E56" s="32"/>
      <c r="F56" s="61">
        <v>281701646</v>
      </c>
      <c r="G56" s="221">
        <v>-22649582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44479749</v>
      </c>
      <c r="C59" s="28"/>
      <c r="D59" s="162">
        <v>41623167</v>
      </c>
      <c r="E59" s="28"/>
      <c r="F59" s="57">
        <v>41598020</v>
      </c>
      <c r="G59" s="207">
        <v>-25147</v>
      </c>
      <c r="H59" s="81"/>
    </row>
    <row r="60" spans="1:10" s="14" customFormat="1">
      <c r="A60" s="203" t="s">
        <v>31</v>
      </c>
      <c r="B60" s="173">
        <v>219240</v>
      </c>
      <c r="C60" s="28"/>
      <c r="D60" s="162">
        <v>496633</v>
      </c>
      <c r="E60" s="28"/>
      <c r="F60" s="57">
        <v>275779</v>
      </c>
      <c r="G60" s="207">
        <v>-220854</v>
      </c>
    </row>
    <row r="61" spans="1:10" s="14" customFormat="1">
      <c r="A61" s="203" t="s">
        <v>32</v>
      </c>
      <c r="B61" s="173">
        <v>133564659</v>
      </c>
      <c r="C61" s="28"/>
      <c r="D61" s="162">
        <v>158445113</v>
      </c>
      <c r="E61" s="28"/>
      <c r="F61" s="57">
        <v>182185328</v>
      </c>
      <c r="G61" s="223">
        <v>23740215</v>
      </c>
      <c r="J61" s="151"/>
    </row>
    <row r="62" spans="1:10" s="14" customFormat="1">
      <c r="A62" s="203" t="s">
        <v>85</v>
      </c>
      <c r="B62" s="175">
        <v>0</v>
      </c>
      <c r="C62" s="28"/>
      <c r="D62" s="164">
        <v>302803</v>
      </c>
      <c r="E62" s="28"/>
      <c r="F62" s="57">
        <v>993550</v>
      </c>
      <c r="G62" s="207">
        <v>690747</v>
      </c>
      <c r="H62" s="81"/>
      <c r="J62" s="151"/>
    </row>
    <row r="63" spans="1:10" s="14" customFormat="1">
      <c r="A63" s="203" t="s">
        <v>33</v>
      </c>
      <c r="B63" s="173">
        <v>13000538</v>
      </c>
      <c r="C63" s="28"/>
      <c r="D63" s="162">
        <v>1313876</v>
      </c>
      <c r="E63" s="32"/>
      <c r="F63" s="57">
        <v>1612411</v>
      </c>
      <c r="G63" s="207">
        <v>298535</v>
      </c>
      <c r="J63" s="151"/>
    </row>
    <row r="64" spans="1:10" s="14" customFormat="1">
      <c r="A64" s="208" t="s">
        <v>34</v>
      </c>
      <c r="B64" s="177">
        <v>191264186</v>
      </c>
      <c r="C64" s="32"/>
      <c r="D64" s="166">
        <v>202181592</v>
      </c>
      <c r="E64" s="28"/>
      <c r="F64" s="61">
        <v>226665088</v>
      </c>
      <c r="G64" s="224">
        <v>24483496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8269735</v>
      </c>
      <c r="C70" s="28"/>
      <c r="D70" s="165">
        <v>9079351</v>
      </c>
      <c r="E70" s="28"/>
      <c r="F70" s="57">
        <v>9088742</v>
      </c>
      <c r="G70" s="220">
        <v>9391</v>
      </c>
      <c r="J70" s="151"/>
    </row>
    <row r="71" spans="1:10" s="14" customFormat="1">
      <c r="A71" s="208" t="s">
        <v>40</v>
      </c>
      <c r="B71" s="179">
        <v>8293735</v>
      </c>
      <c r="C71" s="32"/>
      <c r="D71" s="168">
        <v>9103351</v>
      </c>
      <c r="E71" s="32"/>
      <c r="F71" s="170">
        <v>9112742</v>
      </c>
      <c r="G71" s="221">
        <v>9391</v>
      </c>
    </row>
    <row r="72" spans="1:10" s="14" customFormat="1" ht="18" thickBot="1">
      <c r="A72" s="225" t="s">
        <v>41</v>
      </c>
      <c r="B72" s="180">
        <v>423731640</v>
      </c>
      <c r="C72" s="35"/>
      <c r="D72" s="169">
        <v>515636171</v>
      </c>
      <c r="E72" s="36"/>
      <c r="F72" s="65">
        <v>517479476</v>
      </c>
      <c r="G72" s="226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7"/>
      <c r="B74" s="19"/>
      <c r="C74" s="39"/>
      <c r="D74" s="19"/>
      <c r="E74" s="39"/>
      <c r="F74" s="20"/>
      <c r="G74" s="228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86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- 13 April 2016</vt:lpstr>
      <vt:lpstr>DEFERRED FRAN NOTES CHRG TO RES</vt:lpstr>
      <vt:lpstr>DEFERRED FRAN NOTES CHRG TO P&amp;L</vt:lpstr>
      <vt:lpstr>P&amp;L-DEFERRED FRAN NOTES CHRG </vt:lpstr>
      <vt:lpstr>Sheet1</vt:lpstr>
      <vt:lpstr>'balance sheet - 13 April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2016-03-02T14:35:13Z</cp:lastPrinted>
  <dcterms:created xsi:type="dcterms:W3CDTF">2009-02-04T22:27:27Z</dcterms:created>
  <dcterms:modified xsi:type="dcterms:W3CDTF">2016-04-27T20:07:10Z</dcterms:modified>
</cp:coreProperties>
</file>