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95" windowWidth="15480" windowHeight="9720"/>
  </bookViews>
  <sheets>
    <sheet name="balance sheet - 11 May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- 11 May 2016'!$A$1:$F$65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- 11 May 2016'!$A$8:$F$61</definedName>
  </definedNames>
  <calcPr calcId="152511"/>
</workbook>
</file>

<file path=xl/calcChain.xml><?xml version="1.0" encoding="utf-8"?>
<calcChain xmlns="http://schemas.openxmlformats.org/spreadsheetml/2006/main">
  <c r="A43" i="5" l="1"/>
  <c r="F28" i="1" l="1"/>
  <c r="F49" i="1"/>
  <c r="F31" i="1"/>
  <c r="F19" i="1"/>
  <c r="F25" i="1"/>
  <c r="F18" i="1"/>
  <c r="F50" i="1"/>
  <c r="F47" i="1"/>
  <c r="F42" i="1"/>
  <c r="F39" i="1"/>
  <c r="F37" i="1" l="1"/>
  <c r="B58" i="1" l="1"/>
  <c r="B51" i="1"/>
  <c r="B43" i="1"/>
  <c r="B32" i="1"/>
  <c r="B21" i="1"/>
  <c r="D21" i="1"/>
  <c r="B33" i="1" l="1"/>
  <c r="B59" i="1"/>
  <c r="D32" i="1" l="1"/>
  <c r="D33" i="1" s="1"/>
  <c r="F43" i="1" l="1"/>
  <c r="F21" i="1" l="1"/>
  <c r="F32" i="1"/>
  <c r="F51" i="1"/>
  <c r="F58" i="1"/>
  <c r="F33" i="1" l="1"/>
  <c r="G46" i="5"/>
  <c r="G47" i="5"/>
  <c r="G45" i="5"/>
  <c r="F46" i="5"/>
  <c r="F47" i="5"/>
  <c r="F45" i="5"/>
  <c r="D46" i="5"/>
  <c r="D47" i="5"/>
  <c r="D45" i="5"/>
  <c r="B46" i="5"/>
  <c r="B47" i="5"/>
  <c r="B45" i="5"/>
  <c r="E80" i="5" l="1"/>
  <c r="D81" i="5"/>
  <c r="D80" i="5" l="1"/>
  <c r="B81" i="5"/>
  <c r="B80" i="5"/>
  <c r="F80" i="5" l="1"/>
  <c r="F81" i="5"/>
  <c r="D58" i="1" l="1"/>
  <c r="D51" i="1"/>
  <c r="D43" i="1"/>
  <c r="D59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9" i="1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B63" i="2"/>
  <c r="D62" i="3"/>
  <c r="D36" i="3"/>
  <c r="G35" i="2"/>
  <c r="D63" i="2"/>
  <c r="F70" i="3" l="1"/>
  <c r="G63" i="2"/>
  <c r="G36" i="2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<sst xmlns="http://schemas.openxmlformats.org/spreadsheetml/2006/main" count="274" uniqueCount="98">
  <si>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</si>
  <si>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</si>
  <si>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</si>
  <si>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</si>
  <si>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</si>
  <si>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</si>
  <si>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</si>
  <si>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</si>
  <si>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</si>
  <si>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</si>
  <si>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</si>
  <si>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</si>
  <si>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</si>
  <si>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</si>
  <si>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</si>
  <si>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</si>
  <si>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</si>
  <si>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</si>
  <si>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</si>
  <si>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</si>
  <si>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</si>
  <si>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</si>
  <si>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</si>
  <si>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</si>
  <si>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</si>
  <si>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</si>
  <si>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</si>
  <si>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</si>
  <si>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</si>
  <si>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</si>
  <si>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</si>
  <si>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</si>
  <si>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</si>
  <si>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</si>
  <si>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</si>
  <si>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</si>
  <si>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</si>
  <si>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</si>
  <si>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</si>
  <si>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</si>
  <si>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</si>
  <si>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</si>
  <si>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</si>
  <si>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</si>
  <si>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</si>
  <si>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</si>
  <si>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</si>
  <si>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</si>
  <si>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</si>
  <si>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</si>
  <si>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</si>
  <si>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</si>
  <si>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</si>
  <si>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</si>
  <si>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</si>
  <si>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</si>
  <si>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</si>
  <si>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</si>
  <si>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</si>
  <si>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</si>
  <si>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</si>
  <si>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</si>
  <si>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</si>
  <si>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</si>
  <si>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</si>
  <si>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</si>
  <si>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</si>
  <si>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</si>
  <si>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</si>
  <si>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</si>
  <si>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</si>
  <si>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</si>
  <si>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</si>
  <si>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</si>
  <si>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</si>
  <si>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</si>
  <si>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</si>
  <si>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</si>
  <si>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</si>
  <si>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</si>
  <si>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</si>
  <si>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</si>
  <si>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</si>
  <si>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</si>
  <si>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</si>
  <si>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t xml:space="preserve">   Amounts Due to Government of Jamaica </t>
  </si>
  <si>
    <t xml:space="preserve">   congruent with Section 9 of the Bank of Jamaica Act, which provides for losses incurred by the Bank of Jamaica</t>
  </si>
  <si>
    <r>
      <t xml:space="preserve">   to be </t>
    </r>
    <r>
      <rPr>
        <b/>
        <sz val="12"/>
        <rFont val="Arial Unicode MS"/>
        <family val="2"/>
      </rPr>
      <t>funded by the Government</t>
    </r>
    <r>
      <rPr>
        <sz val="12"/>
        <rFont val="Arial Unicode MS"/>
        <family val="2"/>
      </rPr>
      <t xml:space="preserve"> while profits earned by the Bank are due to the Government.</t>
    </r>
  </si>
  <si>
    <t>27 APRIL</t>
  </si>
  <si>
    <t>11 MAY</t>
  </si>
  <si>
    <t>As At 11 MAY 2016</t>
  </si>
  <si>
    <t>13 MAY</t>
  </si>
  <si>
    <r>
      <t xml:space="preserve">* </t>
    </r>
    <r>
      <rPr>
        <sz val="12"/>
        <rFont val="Arial Unicode MS"/>
        <family val="2"/>
      </rPr>
      <t>The year to date loss of $1.42bn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</si>
  <si>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27Apr16-11May16</t>
  </si>
  <si>
    <t>13 May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</si>
  <si>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</t>
    </r>
    <r>
      <rPr>
        <b/>
        <sz val="12"/>
        <rFont val="Arial Unicode MS"/>
        <family val="2"/>
      </rPr>
      <t>.</t>
    </r>
  </si>
  <si>
    <t>News Release</t>
  </si>
  <si>
    <t>25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</si>
</sst>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;@"/>
    <numFmt numFmtId="165" formatCode="#,##0.00_ ;\-#,##0.00\ "/>
    <numFmt numFmtId="166" formatCode="#,##0.00000;\-#,##0.00000"/>
  </numFmts>
  <fonts count="4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theme="0"/>
      <name val="Arial Unicode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rgb="FF0000FF"/>
      <name val="Arial Unicode MS"/>
      <family val="2"/>
    </font>
    <font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38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4">
    <xf numFmtId="37" fontId="0" fillId="2" borderId="0"/>
    <xf numFmtId="0" fontId="23" fillId="0" borderId="0"/>
    <xf numFmtId="43" fontId="23" fillId="0" borderId="0" applyFont="0" applyFill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4" borderId="0" applyNumberFormat="0" applyBorder="0" applyAlignment="0" applyProtection="0"/>
    <xf numFmtId="0" fontId="29" fillId="18" borderId="0" applyNumberFormat="0" applyBorder="0" applyAlignment="0" applyProtection="0"/>
    <xf numFmtId="0" fontId="33" fillId="35" borderId="57" applyNumberFormat="0" applyAlignment="0" applyProtection="0"/>
    <xf numFmtId="0" fontId="35" fillId="36" borderId="58" applyNumberFormat="0" applyAlignment="0" applyProtection="0"/>
    <xf numFmtId="0" fontId="3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5" fillId="0" borderId="59" applyNumberFormat="0" applyFill="0" applyAlignment="0" applyProtection="0"/>
    <xf numFmtId="0" fontId="26" fillId="0" borderId="60" applyNumberFormat="0" applyFill="0" applyAlignment="0" applyProtection="0"/>
    <xf numFmtId="0" fontId="27" fillId="0" borderId="61" applyNumberFormat="0" applyFill="0" applyAlignment="0" applyProtection="0"/>
    <xf numFmtId="0" fontId="27" fillId="0" borderId="0" applyNumberFormat="0" applyFill="0" applyBorder="0" applyAlignment="0" applyProtection="0"/>
    <xf numFmtId="0" fontId="31" fillId="22" borderId="57" applyNumberFormat="0" applyAlignment="0" applyProtection="0"/>
    <xf numFmtId="0" fontId="34" fillId="0" borderId="62" applyNumberFormat="0" applyFill="0" applyAlignment="0" applyProtection="0"/>
    <xf numFmtId="0" fontId="30" fillId="37" borderId="0" applyNumberFormat="0" applyBorder="0" applyAlignment="0" applyProtection="0"/>
    <xf numFmtId="0" fontId="23" fillId="38" borderId="63" applyNumberFormat="0" applyFont="0" applyAlignment="0" applyProtection="0"/>
    <xf numFmtId="0" fontId="32" fillId="35" borderId="64" applyNumberFormat="0" applyAlignment="0" applyProtection="0"/>
    <xf numFmtId="0" fontId="24" fillId="0" borderId="0" applyNumberFormat="0" applyFill="0" applyBorder="0" applyAlignment="0" applyProtection="0"/>
    <xf numFmtId="0" fontId="38" fillId="0" borderId="65" applyNumberFormat="0" applyFill="0" applyAlignment="0" applyProtection="0"/>
    <xf numFmtId="0" fontId="36" fillId="0" borderId="0" applyNumberFormat="0" applyFill="0" applyBorder="0" applyAlignment="0" applyProtection="0"/>
  </cellStyleXfs>
  <cellXfs count="254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165" fontId="6" fillId="2" borderId="0" xfId="0" applyNumberFormat="1" applyFont="1" applyFill="1"/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166" fontId="6" fillId="2" borderId="0" xfId="0" applyNumberFormat="1" applyFont="1" applyFill="1"/>
    <xf numFmtId="0" fontId="22" fillId="13" borderId="19" xfId="0" applyNumberFormat="1" applyFont="1" applyFill="1" applyBorder="1" applyAlignment="1">
      <alignment horizontal="center"/>
    </xf>
    <xf numFmtId="16" fontId="22" fillId="13" borderId="19" xfId="0" quotePrefix="1" applyNumberFormat="1" applyFont="1" applyFill="1" applyBorder="1" applyAlignment="1">
      <alignment horizontal="center"/>
    </xf>
    <xf numFmtId="37" fontId="22" fillId="13" borderId="19" xfId="0" applyNumberFormat="1" applyFont="1" applyFill="1" applyBorder="1" applyAlignment="1">
      <alignment horizontal="center"/>
    </xf>
    <xf numFmtId="37" fontId="6" fillId="0" borderId="19" xfId="0" applyNumberFormat="1" applyFont="1" applyFill="1" applyBorder="1"/>
    <xf numFmtId="0" fontId="22" fillId="14" borderId="19" xfId="0" applyNumberFormat="1" applyFont="1" applyFill="1" applyBorder="1" applyAlignment="1">
      <alignment horizontal="center"/>
    </xf>
    <xf numFmtId="37" fontId="22" fillId="2" borderId="2" xfId="0" applyNumberFormat="1" applyFont="1" applyFill="1" applyBorder="1" applyAlignment="1">
      <alignment horizontal="center"/>
    </xf>
    <xf numFmtId="16" fontId="22" fillId="14" borderId="19" xfId="0" quotePrefix="1" applyNumberFormat="1" applyFont="1" applyFill="1" applyBorder="1" applyAlignment="1">
      <alignment horizontal="center"/>
    </xf>
    <xf numFmtId="37" fontId="22" fillId="2" borderId="0" xfId="0" applyNumberFormat="1" applyFont="1" applyFill="1" applyBorder="1"/>
    <xf numFmtId="37" fontId="22" fillId="14" borderId="19" xfId="0" applyNumberFormat="1" applyFont="1" applyFill="1" applyBorder="1" applyAlignment="1">
      <alignment horizontal="center"/>
    </xf>
    <xf numFmtId="37" fontId="6" fillId="15" borderId="19" xfId="0" applyNumberFormat="1" applyFont="1" applyFill="1" applyBorder="1"/>
    <xf numFmtId="37" fontId="6" fillId="15" borderId="19" xfId="0" applyNumberFormat="1" applyFont="1" applyFill="1" applyBorder="1" applyProtection="1">
      <protection hidden="1"/>
    </xf>
    <xf numFmtId="37" fontId="9" fillId="15" borderId="20" xfId="0" applyNumberFormat="1" applyFont="1" applyFill="1" applyBorder="1" applyProtection="1">
      <protection hidden="1"/>
    </xf>
    <xf numFmtId="38" fontId="6" fillId="15" borderId="19" xfId="0" applyNumberFormat="1" applyFont="1" applyFill="1" applyBorder="1" applyProtection="1">
      <protection hidden="1"/>
    </xf>
    <xf numFmtId="37" fontId="6" fillId="15" borderId="21" xfId="0" applyNumberFormat="1" applyFont="1" applyFill="1" applyBorder="1" applyProtection="1">
      <protection hidden="1"/>
    </xf>
    <xf numFmtId="37" fontId="10" fillId="15" borderId="22" xfId="0" applyNumberFormat="1" applyFont="1" applyFill="1" applyBorder="1" applyProtection="1">
      <protection hidden="1"/>
    </xf>
    <xf numFmtId="39" fontId="6" fillId="15" borderId="19" xfId="0" applyNumberFormat="1" applyFont="1" applyFill="1" applyBorder="1" applyProtection="1">
      <protection hidden="1"/>
    </xf>
    <xf numFmtId="37" fontId="10" fillId="15" borderId="19" xfId="0" applyNumberFormat="1" applyFont="1" applyFill="1" applyBorder="1" applyProtection="1">
      <protection hidden="1"/>
    </xf>
    <xf numFmtId="37" fontId="10" fillId="15" borderId="24" xfId="0" applyNumberFormat="1" applyFont="1" applyFill="1" applyBorder="1" applyProtection="1">
      <protection hidden="1"/>
    </xf>
    <xf numFmtId="37" fontId="10" fillId="4" borderId="46" xfId="0" applyNumberFormat="1" applyFont="1" applyFill="1" applyBorder="1" applyProtection="1">
      <protection hidden="1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6" fillId="16" borderId="19" xfId="0" applyNumberFormat="1" applyFont="1" applyFill="1" applyBorder="1" applyProtection="1">
      <protection hidden="1"/>
    </xf>
    <xf numFmtId="37" fontId="9" fillId="16" borderId="20" xfId="0" applyNumberFormat="1" applyFont="1" applyFill="1" applyBorder="1" applyProtection="1">
      <protection hidden="1"/>
    </xf>
    <xf numFmtId="38" fontId="6" fillId="16" borderId="19" xfId="0" applyNumberFormat="1" applyFont="1" applyFill="1" applyBorder="1" applyProtection="1">
      <protection hidden="1"/>
    </xf>
    <xf numFmtId="37" fontId="6" fillId="16" borderId="21" xfId="0" applyNumberFormat="1" applyFont="1" applyFill="1" applyBorder="1" applyProtection="1">
      <protection hidden="1"/>
    </xf>
    <xf numFmtId="37" fontId="10" fillId="16" borderId="22" xfId="0" applyNumberFormat="1" applyFont="1" applyFill="1" applyBorder="1" applyProtection="1">
      <protection hidden="1"/>
    </xf>
    <xf numFmtId="39" fontId="6" fillId="16" borderId="19" xfId="0" applyNumberFormat="1" applyFont="1" applyFill="1" applyBorder="1" applyProtection="1">
      <protection hidden="1"/>
    </xf>
    <xf numFmtId="37" fontId="10" fillId="16" borderId="19" xfId="0" applyNumberFormat="1" applyFont="1" applyFill="1" applyBorder="1" applyProtection="1">
      <protection hidden="1"/>
    </xf>
    <xf numFmtId="37" fontId="10" fillId="16" borderId="24" xfId="0" applyNumberFormat="1" applyFont="1" applyFill="1" applyBorder="1" applyProtection="1">
      <protection hidden="1"/>
    </xf>
    <xf numFmtId="37" fontId="10" fillId="5" borderId="0" xfId="0" applyNumberFormat="1" applyFont="1" applyFill="1" applyBorder="1" applyProtection="1">
      <protection hidden="1"/>
    </xf>
    <xf numFmtId="37" fontId="6" fillId="5" borderId="0" xfId="0" applyNumberFormat="1" applyFont="1" applyFill="1" applyBorder="1" applyProtection="1">
      <protection hidden="1"/>
    </xf>
    <xf numFmtId="37" fontId="8" fillId="12" borderId="4" xfId="0" applyNumberFormat="1" applyFont="1" applyFill="1" applyBorder="1"/>
    <xf numFmtId="37" fontId="10" fillId="12" borderId="0" xfId="0" applyNumberFormat="1" applyFont="1" applyFill="1" applyBorder="1" applyProtection="1">
      <protection hidden="1"/>
    </xf>
    <xf numFmtId="37" fontId="6" fillId="12" borderId="0" xfId="0" applyNumberFormat="1" applyFont="1" applyFill="1"/>
    <xf numFmtId="37" fontId="10" fillId="16" borderId="47" xfId="0" applyNumberFormat="1" applyFont="1" applyFill="1" applyBorder="1" applyProtection="1">
      <protection hidden="1"/>
    </xf>
    <xf numFmtId="37" fontId="10" fillId="15" borderId="47" xfId="0" applyNumberFormat="1" applyFont="1" applyFill="1" applyBorder="1" applyProtection="1">
      <protection hidden="1"/>
    </xf>
    <xf numFmtId="37" fontId="10" fillId="4" borderId="47" xfId="0" applyNumberFormat="1" applyFont="1" applyFill="1" applyBorder="1" applyProtection="1">
      <protection hidden="1"/>
    </xf>
    <xf numFmtId="37" fontId="10" fillId="16" borderId="48" xfId="0" applyNumberFormat="1" applyFont="1" applyFill="1" applyBorder="1" applyProtection="1">
      <protection hidden="1"/>
    </xf>
    <xf numFmtId="37" fontId="10" fillId="2" borderId="49" xfId="0" applyNumberFormat="1" applyFont="1" applyFill="1" applyBorder="1" applyProtection="1">
      <protection hidden="1"/>
    </xf>
    <xf numFmtId="37" fontId="10" fillId="15" borderId="48" xfId="0" applyNumberFormat="1" applyFont="1" applyFill="1" applyBorder="1" applyProtection="1">
      <protection hidden="1"/>
    </xf>
    <xf numFmtId="37" fontId="10" fillId="4" borderId="48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>
      <alignment horizontal="center"/>
    </xf>
    <xf numFmtId="37" fontId="4" fillId="12" borderId="26" xfId="0" applyNumberFormat="1" applyFont="1" applyFill="1" applyBorder="1" applyAlignment="1">
      <alignment horizontal="centerContinuous"/>
    </xf>
    <xf numFmtId="37" fontId="5" fillId="12" borderId="50" xfId="0" applyNumberFormat="1" applyFont="1" applyFill="1" applyBorder="1" applyAlignment="1">
      <alignment horizontal="centerContinuous"/>
    </xf>
    <xf numFmtId="37" fontId="5" fillId="12" borderId="27" xfId="0" applyNumberFormat="1" applyFont="1" applyFill="1" applyBorder="1" applyAlignment="1">
      <alignment horizontal="centerContinuous"/>
    </xf>
    <xf numFmtId="37" fontId="6" fillId="2" borderId="28" xfId="0" applyNumberFormat="1" applyFont="1" applyFill="1" applyBorder="1" applyAlignment="1">
      <alignment horizontal="centerContinuous"/>
    </xf>
    <xf numFmtId="37" fontId="4" fillId="12" borderId="29" xfId="0" applyNumberFormat="1" applyFont="1" applyFill="1" applyBorder="1" applyAlignment="1">
      <alignment horizontal="centerContinuous"/>
    </xf>
    <xf numFmtId="37" fontId="6" fillId="2" borderId="30" xfId="0" applyNumberFormat="1" applyFont="1" applyFill="1" applyBorder="1" applyAlignment="1">
      <alignment horizontal="centerContinuous"/>
    </xf>
    <xf numFmtId="37" fontId="4" fillId="5" borderId="29" xfId="0" applyNumberFormat="1" applyFont="1" applyFill="1" applyBorder="1" applyAlignment="1">
      <alignment horizontal="centerContinuous"/>
    </xf>
    <xf numFmtId="37" fontId="6" fillId="12" borderId="51" xfId="0" applyNumberFormat="1" applyFont="1" applyFill="1" applyBorder="1" applyAlignment="1">
      <alignment horizontal="centerContinuous"/>
    </xf>
    <xf numFmtId="37" fontId="6" fillId="2" borderId="38" xfId="0" applyNumberFormat="1" applyFont="1" applyFill="1" applyBorder="1" applyAlignment="1">
      <alignment horizontal="centerContinuous"/>
    </xf>
    <xf numFmtId="37" fontId="6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center"/>
    </xf>
    <xf numFmtId="37" fontId="13" fillId="2" borderId="30" xfId="0" applyNumberFormat="1" applyFont="1" applyFill="1" applyBorder="1" applyAlignment="1">
      <alignment horizontal="center"/>
    </xf>
    <xf numFmtId="37" fontId="8" fillId="2" borderId="29" xfId="0" applyNumberFormat="1" applyFont="1" applyFill="1" applyBorder="1"/>
    <xf numFmtId="37" fontId="6" fillId="2" borderId="30" xfId="0" applyNumberFormat="1" applyFont="1" applyFill="1" applyBorder="1"/>
    <xf numFmtId="37" fontId="7" fillId="2" borderId="29" xfId="0" applyNumberFormat="1" applyFont="1" applyFill="1" applyBorder="1"/>
    <xf numFmtId="37" fontId="9" fillId="3" borderId="42" xfId="0" applyNumberFormat="1" applyFont="1" applyFill="1" applyBorder="1"/>
    <xf numFmtId="37" fontId="10" fillId="2" borderId="52" xfId="0" applyNumberFormat="1" applyFont="1" applyFill="1" applyBorder="1"/>
    <xf numFmtId="37" fontId="8" fillId="2" borderId="43" xfId="0" applyNumberFormat="1" applyFont="1" applyFill="1" applyBorder="1"/>
    <xf numFmtId="37" fontId="10" fillId="2" borderId="53" xfId="0" applyNumberFormat="1" applyFont="1" applyFill="1" applyBorder="1"/>
    <xf numFmtId="37" fontId="8" fillId="12" borderId="0" xfId="0" applyNumberFormat="1" applyFont="1" applyFill="1" applyBorder="1"/>
    <xf numFmtId="37" fontId="10" fillId="12" borderId="0" xfId="0" applyNumberFormat="1" applyFont="1" applyFill="1" applyBorder="1"/>
    <xf numFmtId="37" fontId="10" fillId="5" borderId="27" xfId="0" applyNumberFormat="1" applyFont="1" applyFill="1" applyBorder="1" applyProtection="1">
      <protection hidden="1"/>
    </xf>
    <xf numFmtId="37" fontId="10" fillId="5" borderId="25" xfId="0" applyNumberFormat="1" applyFont="1" applyFill="1" applyBorder="1" applyProtection="1">
      <protection hidden="1"/>
    </xf>
    <xf numFmtId="37" fontId="10" fillId="12" borderId="27" xfId="0" applyNumberFormat="1" applyFont="1" applyFill="1" applyBorder="1"/>
    <xf numFmtId="37" fontId="10" fillId="12" borderId="25" xfId="0" applyNumberFormat="1" applyFont="1" applyFill="1" applyBorder="1"/>
    <xf numFmtId="37" fontId="6" fillId="5" borderId="30" xfId="0" applyNumberFormat="1" applyFont="1" applyFill="1" applyBorder="1"/>
    <xf numFmtId="37" fontId="6" fillId="2" borderId="54" xfId="0" applyNumberFormat="1" applyFont="1" applyFill="1" applyBorder="1"/>
    <xf numFmtId="37" fontId="10" fillId="2" borderId="54" xfId="0" applyNumberFormat="1" applyFont="1" applyFill="1" applyBorder="1"/>
    <xf numFmtId="37" fontId="11" fillId="2" borderId="29" xfId="0" applyNumberFormat="1" applyFont="1" applyFill="1" applyBorder="1"/>
    <xf numFmtId="37" fontId="6" fillId="2" borderId="30" xfId="0" applyNumberFormat="1" applyFont="1" applyFill="1" applyBorder="1" applyAlignment="1">
      <alignment horizontal="right"/>
    </xf>
    <xf numFmtId="37" fontId="10" fillId="2" borderId="55" xfId="0" applyNumberFormat="1" applyFont="1" applyFill="1" applyBorder="1"/>
    <xf numFmtId="37" fontId="10" fillId="2" borderId="56" xfId="0" applyNumberFormat="1" applyFont="1" applyFill="1" applyBorder="1"/>
    <xf numFmtId="37" fontId="6" fillId="2" borderId="51" xfId="0" applyNumberFormat="1" applyFont="1" applyFill="1" applyBorder="1"/>
    <xf numFmtId="37" fontId="6" fillId="2" borderId="38" xfId="0" applyNumberFormat="1" applyFont="1" applyFill="1" applyBorder="1"/>
    <xf numFmtId="37" fontId="8" fillId="2" borderId="66" xfId="0" applyNumberFormat="1" applyFont="1" applyFill="1" applyBorder="1"/>
    <xf numFmtId="37" fontId="7" fillId="2" borderId="18" xfId="0" applyNumberFormat="1" applyFont="1" applyFill="1" applyBorder="1"/>
    <xf numFmtId="37" fontId="9" fillId="2" borderId="18" xfId="0" applyNumberFormat="1" applyFont="1" applyFill="1" applyBorder="1" applyProtection="1">
      <protection hidden="1"/>
    </xf>
    <xf numFmtId="37" fontId="7" fillId="2" borderId="67" xfId="0" applyNumberFormat="1" applyFont="1" applyFill="1" applyBorder="1"/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1" fillId="5" borderId="19" xfId="0" applyNumberFormat="1" applyFont="1" applyFill="1" applyBorder="1" applyAlignment="1">
      <alignment horizontal="center"/>
    </xf>
    <xf numFmtId="37" fontId="41" fillId="12" borderId="2" xfId="0" applyNumberFormat="1" applyFont="1" applyFill="1" applyBorder="1" applyAlignment="1">
      <alignment horizontal="center"/>
    </xf>
    <xf numFmtId="37" fontId="41" fillId="12" borderId="0" xfId="0" applyNumberFormat="1" applyFont="1" applyFill="1" applyBorder="1" applyAlignment="1">
      <alignment horizontal="center"/>
    </xf>
    <xf numFmtId="16" fontId="41" fillId="5" borderId="19" xfId="0" quotePrefix="1" applyNumberFormat="1" applyFont="1" applyFill="1" applyBorder="1" applyAlignment="1">
      <alignment horizontal="center"/>
    </xf>
    <xf numFmtId="37" fontId="41" fillId="12" borderId="0" xfId="0" applyNumberFormat="1" applyFont="1" applyFill="1" applyBorder="1"/>
    <xf numFmtId="37" fontId="41" fillId="5" borderId="19" xfId="0" applyNumberFormat="1" applyFont="1" applyFill="1" applyBorder="1" applyAlignment="1">
      <alignment horizontal="center"/>
    </xf>
    <xf numFmtId="37" fontId="42" fillId="5" borderId="19" xfId="0" applyNumberFormat="1" applyFont="1" applyFill="1" applyBorder="1"/>
    <xf numFmtId="37" fontId="42" fillId="1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43" fillId="2" borderId="0" xfId="0" applyNumberFormat="1" applyFont="1" applyFill="1" applyBorder="1"/>
    <xf numFmtId="49" fontId="43" fillId="2" borderId="0" xfId="0" applyNumberFormat="1" applyFont="1" applyFill="1" applyBorder="1"/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D9D9D9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1195387</xdr:colOff>
      <xdr:row>5</xdr:row>
      <xdr:rowOff>31296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abSelected="1" showOutlineSymbols="0" zoomScale="112" zoomScaleNormal="112" zoomScaleSheetLayoutView="75" workbookViewId="0">
      <selection activeCell="A70" sqref="A70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5.25" customHeight="1">
      <c r="A5" s="3"/>
      <c r="B5" s="4"/>
      <c r="C5" s="4"/>
      <c r="D5" s="4"/>
      <c r="F5" s="4"/>
    </row>
    <row r="6" spans="1:6" ht="18.75">
      <c r="A6" s="252" t="s">
        <v>96</v>
      </c>
      <c r="B6" s="4"/>
      <c r="C6" s="4"/>
      <c r="D6" s="4"/>
      <c r="F6" s="4"/>
    </row>
    <row r="7" spans="1:6" ht="18.75">
      <c r="A7" s="253" t="s">
        <v>97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4" t="s">
        <v>1</v>
      </c>
      <c r="B9" s="145"/>
      <c r="C9" s="146"/>
      <c r="D9" s="145"/>
      <c r="E9" s="146"/>
      <c r="F9" s="145"/>
    </row>
    <row r="10" spans="1:6" s="14" customFormat="1" ht="20.25">
      <c r="A10" s="147" t="s">
        <v>2</v>
      </c>
      <c r="B10" s="148"/>
      <c r="C10" s="149"/>
      <c r="D10" s="148"/>
      <c r="E10" s="149"/>
      <c r="F10" s="148"/>
    </row>
    <row r="11" spans="1:6" s="14" customFormat="1" ht="20.25">
      <c r="A11" s="150" t="s">
        <v>90</v>
      </c>
      <c r="B11" s="148"/>
      <c r="C11" s="149"/>
      <c r="D11" s="148"/>
      <c r="E11" s="149"/>
      <c r="F11" s="148"/>
    </row>
    <row r="12" spans="1:6" s="14" customFormat="1" ht="17.25">
      <c r="A12" s="171" t="s">
        <v>3</v>
      </c>
      <c r="B12" s="172"/>
      <c r="C12" s="172"/>
      <c r="D12" s="172"/>
      <c r="E12" s="172"/>
      <c r="F12" s="232"/>
    </row>
    <row r="13" spans="1:6" s="14" customFormat="1" ht="17.25">
      <c r="A13" s="21"/>
      <c r="B13" s="242">
        <v>2015</v>
      </c>
      <c r="C13" s="243"/>
      <c r="D13" s="242">
        <v>2016</v>
      </c>
      <c r="E13" s="244"/>
      <c r="F13" s="242">
        <v>2016</v>
      </c>
    </row>
    <row r="14" spans="1:6" s="14" customFormat="1" ht="17.25">
      <c r="A14" s="21"/>
      <c r="B14" s="245" t="s">
        <v>91</v>
      </c>
      <c r="C14" s="246"/>
      <c r="D14" s="245" t="s">
        <v>88</v>
      </c>
      <c r="E14" s="246"/>
      <c r="F14" s="245" t="s">
        <v>89</v>
      </c>
    </row>
    <row r="15" spans="1:6" s="14" customFormat="1" ht="17.25">
      <c r="A15" s="21"/>
      <c r="B15" s="247" t="s">
        <v>5</v>
      </c>
      <c r="C15" s="246"/>
      <c r="D15" s="247" t="s">
        <v>5</v>
      </c>
      <c r="E15" s="246"/>
      <c r="F15" s="247" t="s">
        <v>5</v>
      </c>
    </row>
    <row r="16" spans="1:6" s="14" customFormat="1" ht="17.25">
      <c r="A16" s="25" t="s">
        <v>6</v>
      </c>
      <c r="B16" s="248"/>
      <c r="C16" s="249"/>
      <c r="D16" s="248"/>
      <c r="E16" s="249"/>
      <c r="F16" s="248"/>
    </row>
    <row r="17" spans="1:6" s="14" customFormat="1" ht="17.25">
      <c r="A17" s="27" t="s">
        <v>7</v>
      </c>
      <c r="B17" s="69"/>
      <c r="C17" s="233"/>
      <c r="D17" s="69"/>
      <c r="E17" s="233"/>
      <c r="F17" s="69"/>
    </row>
    <row r="18" spans="1:6" s="14" customFormat="1" ht="17.25">
      <c r="A18" s="21" t="s">
        <v>8</v>
      </c>
      <c r="B18" s="70">
        <v>20546525</v>
      </c>
      <c r="C18" s="234"/>
      <c r="D18" s="70">
        <v>4502276</v>
      </c>
      <c r="E18" s="234"/>
      <c r="F18" s="70">
        <f>4543159-3845</f>
        <v>4539314</v>
      </c>
    </row>
    <row r="19" spans="1:6" s="14" customFormat="1" ht="17.25">
      <c r="A19" s="21" t="s">
        <v>9</v>
      </c>
      <c r="B19" s="70">
        <v>271908128</v>
      </c>
      <c r="C19" s="234"/>
      <c r="D19" s="70">
        <v>321938168</v>
      </c>
      <c r="E19" s="234"/>
      <c r="F19" s="70">
        <f>157606+195744576+57251875+58257788+9609027+82-4543159+3845</f>
        <v>316481640</v>
      </c>
    </row>
    <row r="20" spans="1:6" s="14" customFormat="1" ht="17.25">
      <c r="A20" s="21" t="s">
        <v>42</v>
      </c>
      <c r="B20" s="70">
        <v>29895882</v>
      </c>
      <c r="C20" s="234"/>
      <c r="D20" s="70">
        <v>30959855</v>
      </c>
      <c r="E20" s="234"/>
      <c r="F20" s="70">
        <v>31052700</v>
      </c>
    </row>
    <row r="21" spans="1:6" s="14" customFormat="1" ht="17.25">
      <c r="A21" s="229" t="s">
        <v>10</v>
      </c>
      <c r="B21" s="71">
        <f>+B18+B19+B20</f>
        <v>322350535</v>
      </c>
      <c r="C21" s="235"/>
      <c r="D21" s="71">
        <f>+D18+D19+D20</f>
        <v>357400299</v>
      </c>
      <c r="E21" s="235"/>
      <c r="F21" s="71">
        <f>+F18+F19+F20</f>
        <v>352073654</v>
      </c>
    </row>
    <row r="22" spans="1:6" s="14" customFormat="1" ht="17.25">
      <c r="A22" s="21"/>
      <c r="B22" s="70"/>
      <c r="C22" s="234"/>
      <c r="D22" s="70"/>
      <c r="E22" s="234"/>
      <c r="F22" s="70"/>
    </row>
    <row r="23" spans="1:6" s="14" customFormat="1" ht="17.25">
      <c r="A23" s="27" t="s">
        <v>11</v>
      </c>
      <c r="B23" s="70"/>
      <c r="C23" s="234"/>
      <c r="D23" s="70"/>
      <c r="E23" s="234"/>
      <c r="F23" s="70"/>
    </row>
    <row r="24" spans="1:6" s="14" customFormat="1" ht="17.25">
      <c r="A24" s="21" t="s">
        <v>12</v>
      </c>
      <c r="B24" s="70" t="s">
        <v>13</v>
      </c>
      <c r="C24" s="234"/>
      <c r="D24" s="70" t="s">
        <v>13</v>
      </c>
      <c r="E24" s="234"/>
      <c r="F24" s="70" t="s">
        <v>13</v>
      </c>
    </row>
    <row r="25" spans="1:6" s="14" customFormat="1" ht="17.25">
      <c r="A25" s="21" t="s">
        <v>44</v>
      </c>
      <c r="B25" s="70">
        <v>123098336</v>
      </c>
      <c r="C25" s="234"/>
      <c r="D25" s="70">
        <v>116271902</v>
      </c>
      <c r="E25" s="234"/>
      <c r="F25" s="70">
        <f>116268787+10512</f>
        <v>116279299</v>
      </c>
    </row>
    <row r="26" spans="1:6" s="14" customFormat="1" ht="17.25" hidden="1">
      <c r="A26" s="21" t="s">
        <v>14</v>
      </c>
      <c r="B26" s="70">
        <v>0</v>
      </c>
      <c r="C26" s="234"/>
      <c r="D26" s="70">
        <v>0</v>
      </c>
      <c r="E26" s="234"/>
      <c r="F26" s="70">
        <v>0</v>
      </c>
    </row>
    <row r="27" spans="1:6" s="14" customFormat="1" ht="17.25" hidden="1">
      <c r="A27" s="21" t="s">
        <v>15</v>
      </c>
      <c r="B27" s="70">
        <v>0</v>
      </c>
      <c r="C27" s="234"/>
      <c r="D27" s="70">
        <v>0</v>
      </c>
      <c r="E27" s="234"/>
      <c r="F27" s="70">
        <v>0</v>
      </c>
    </row>
    <row r="28" spans="1:6" s="14" customFormat="1" ht="17.25">
      <c r="A28" s="21" t="s">
        <v>84</v>
      </c>
      <c r="B28" s="72">
        <v>26705769</v>
      </c>
      <c r="C28" s="236"/>
      <c r="D28" s="72">
        <v>29701576</v>
      </c>
      <c r="E28" s="234"/>
      <c r="F28" s="70">
        <f>28374693+1419361</f>
        <v>29794054</v>
      </c>
    </row>
    <row r="29" spans="1:6" s="14" customFormat="1" ht="17.25" customHeight="1">
      <c r="A29" s="21" t="s">
        <v>16</v>
      </c>
      <c r="B29" s="70">
        <v>29067000</v>
      </c>
      <c r="C29" s="237"/>
      <c r="D29" s="70">
        <v>17189107</v>
      </c>
      <c r="E29" s="238"/>
      <c r="F29" s="70">
        <v>12589107</v>
      </c>
    </row>
    <row r="30" spans="1:6" s="14" customFormat="1" ht="17.25" hidden="1">
      <c r="A30" s="21" t="s">
        <v>17</v>
      </c>
      <c r="B30" s="70">
        <v>0</v>
      </c>
      <c r="C30" s="234"/>
      <c r="D30" s="70">
        <v>0</v>
      </c>
      <c r="E30" s="234"/>
      <c r="F30" s="70">
        <v>0</v>
      </c>
    </row>
    <row r="31" spans="1:6" s="14" customFormat="1" ht="17.25">
      <c r="A31" s="21" t="s">
        <v>18</v>
      </c>
      <c r="B31" s="73">
        <v>27472671</v>
      </c>
      <c r="C31" s="234"/>
      <c r="D31" s="73">
        <v>23059831</v>
      </c>
      <c r="E31" s="234"/>
      <c r="F31" s="70">
        <f>114950+4528840-40745+1086+2398100+28802126-12589107</f>
        <v>23215250</v>
      </c>
    </row>
    <row r="32" spans="1:6" s="14" customFormat="1" ht="17.25">
      <c r="A32" s="27" t="s">
        <v>19</v>
      </c>
      <c r="B32" s="74">
        <f>SUM(B25:B31)</f>
        <v>206343776</v>
      </c>
      <c r="C32" s="184"/>
      <c r="D32" s="74">
        <f>SUM(D25:D31)</f>
        <v>186222416</v>
      </c>
      <c r="E32" s="184"/>
      <c r="F32" s="74">
        <f>SUM(F25:F31)</f>
        <v>181877710</v>
      </c>
    </row>
    <row r="33" spans="1:6" s="14" customFormat="1" ht="18" thickBot="1">
      <c r="A33" s="25" t="s">
        <v>20</v>
      </c>
      <c r="B33" s="75">
        <f>+B32+B21</f>
        <v>528694311</v>
      </c>
      <c r="C33" s="184"/>
      <c r="D33" s="75">
        <f>+D32+D21</f>
        <v>543622715</v>
      </c>
      <c r="E33" s="184"/>
      <c r="F33" s="75">
        <f>+F32+F21</f>
        <v>533951364</v>
      </c>
    </row>
    <row r="34" spans="1:6" s="14" customFormat="1" ht="18" thickTop="1">
      <c r="A34" s="21"/>
      <c r="B34" s="70"/>
      <c r="C34" s="234"/>
      <c r="D34" s="70"/>
      <c r="E34" s="234"/>
      <c r="F34" s="70"/>
    </row>
    <row r="35" spans="1:6" s="14" customFormat="1" ht="17.25">
      <c r="A35" s="25" t="s">
        <v>21</v>
      </c>
      <c r="B35" s="70"/>
      <c r="C35" s="234"/>
      <c r="D35" s="70"/>
      <c r="E35" s="234"/>
      <c r="F35" s="70"/>
    </row>
    <row r="36" spans="1:6" s="14" customFormat="1" ht="17.25">
      <c r="A36" s="27" t="s">
        <v>22</v>
      </c>
      <c r="B36" s="76"/>
      <c r="C36" s="234"/>
      <c r="D36" s="76"/>
      <c r="E36" s="234"/>
      <c r="F36" s="76"/>
    </row>
    <row r="37" spans="1:6" s="14" customFormat="1" ht="17.25">
      <c r="A37" s="21" t="s">
        <v>23</v>
      </c>
      <c r="B37" s="70">
        <v>67464593</v>
      </c>
      <c r="C37" s="234"/>
      <c r="D37" s="70">
        <v>79310758</v>
      </c>
      <c r="E37" s="234"/>
      <c r="F37" s="70">
        <f>75657504+3643576</f>
        <v>79301080</v>
      </c>
    </row>
    <row r="38" spans="1:6" s="14" customFormat="1" ht="17.25">
      <c r="A38" s="21" t="s">
        <v>24</v>
      </c>
      <c r="B38" s="76"/>
      <c r="C38" s="234"/>
      <c r="D38" s="76"/>
      <c r="E38" s="234"/>
      <c r="F38" s="76"/>
    </row>
    <row r="39" spans="1:6" s="14" customFormat="1" ht="17.25">
      <c r="A39" s="21" t="s">
        <v>25</v>
      </c>
      <c r="B39" s="70">
        <v>100316214</v>
      </c>
      <c r="C39" s="234"/>
      <c r="D39" s="70">
        <v>66034270</v>
      </c>
      <c r="E39" s="234"/>
      <c r="F39" s="70">
        <f>38866095+29570796+1117717+10445+142582</f>
        <v>69707635</v>
      </c>
    </row>
    <row r="40" spans="1:6" s="14" customFormat="1" ht="17.25">
      <c r="A40" s="21" t="s">
        <v>26</v>
      </c>
      <c r="B40" s="70">
        <v>45524169</v>
      </c>
      <c r="C40" s="234"/>
      <c r="D40" s="70">
        <v>52629451</v>
      </c>
      <c r="E40" s="234"/>
      <c r="F40" s="70">
        <v>52629451</v>
      </c>
    </row>
    <row r="41" spans="1:6" s="14" customFormat="1" ht="17.25">
      <c r="A41" s="21" t="s">
        <v>27</v>
      </c>
      <c r="B41" s="70">
        <v>76320934</v>
      </c>
      <c r="C41" s="234"/>
      <c r="D41" s="70">
        <v>85597884</v>
      </c>
      <c r="E41" s="234"/>
      <c r="F41" s="70">
        <v>85639095</v>
      </c>
    </row>
    <row r="42" spans="1:6" s="14" customFormat="1" ht="17.25">
      <c r="A42" s="21" t="s">
        <v>28</v>
      </c>
      <c r="B42" s="70">
        <v>4037814</v>
      </c>
      <c r="C42" s="234"/>
      <c r="D42" s="70">
        <v>4795232</v>
      </c>
      <c r="E42" s="234"/>
      <c r="F42" s="70">
        <f>35830531-29570796-1117717-10445-142582</f>
        <v>4988991</v>
      </c>
    </row>
    <row r="43" spans="1:6" s="14" customFormat="1" ht="17.25">
      <c r="A43" s="27" t="s">
        <v>29</v>
      </c>
      <c r="B43" s="74">
        <f>SUM(B37:B42)</f>
        <v>293663724</v>
      </c>
      <c r="C43" s="184"/>
      <c r="D43" s="74">
        <f>SUM(D37:D42)</f>
        <v>288367595</v>
      </c>
      <c r="E43" s="184"/>
      <c r="F43" s="74">
        <f>SUM(F37:F42)</f>
        <v>292266252</v>
      </c>
    </row>
    <row r="44" spans="1:6" s="14" customFormat="1" ht="17.25">
      <c r="A44" s="33"/>
      <c r="B44" s="70"/>
      <c r="C44" s="234"/>
      <c r="D44" s="70"/>
      <c r="E44" s="234"/>
      <c r="F44" s="70"/>
    </row>
    <row r="45" spans="1:6" s="14" customFormat="1" ht="17.25">
      <c r="A45" s="27" t="s">
        <v>30</v>
      </c>
      <c r="B45" s="70"/>
      <c r="C45" s="234"/>
      <c r="D45" s="70"/>
      <c r="E45" s="234"/>
      <c r="F45" s="70"/>
    </row>
    <row r="46" spans="1:6" s="14" customFormat="1" ht="17.25">
      <c r="A46" s="21" t="s">
        <v>43</v>
      </c>
      <c r="B46" s="70">
        <v>42677545</v>
      </c>
      <c r="C46" s="234"/>
      <c r="D46" s="70">
        <v>45141255</v>
      </c>
      <c r="E46" s="234"/>
      <c r="F46" s="70">
        <v>45647655</v>
      </c>
    </row>
    <row r="47" spans="1:6" s="14" customFormat="1" ht="17.25">
      <c r="A47" s="21" t="s">
        <v>31</v>
      </c>
      <c r="B47" s="70">
        <v>308843</v>
      </c>
      <c r="C47" s="234"/>
      <c r="D47" s="70">
        <v>416872</v>
      </c>
      <c r="E47" s="234"/>
      <c r="F47" s="70">
        <f>181463-17193</f>
        <v>164270</v>
      </c>
    </row>
    <row r="48" spans="1:6" s="14" customFormat="1" ht="17.25">
      <c r="A48" s="21" t="s">
        <v>32</v>
      </c>
      <c r="B48" s="70">
        <v>180040079</v>
      </c>
      <c r="C48" s="234"/>
      <c r="D48" s="70">
        <v>191676618</v>
      </c>
      <c r="E48" s="234"/>
      <c r="F48" s="70">
        <v>177319817</v>
      </c>
    </row>
    <row r="49" spans="1:6" s="14" customFormat="1" ht="17.25">
      <c r="A49" s="21" t="s">
        <v>85</v>
      </c>
      <c r="B49" s="72">
        <v>457847</v>
      </c>
      <c r="C49" s="234"/>
      <c r="D49" s="72">
        <v>0</v>
      </c>
      <c r="E49" s="234"/>
      <c r="F49" s="70">
        <f>-1419361+1419361</f>
        <v>0</v>
      </c>
    </row>
    <row r="50" spans="1:6" s="14" customFormat="1" ht="17.25">
      <c r="A50" s="21" t="s">
        <v>33</v>
      </c>
      <c r="B50" s="70">
        <v>2421000</v>
      </c>
      <c r="C50" s="234"/>
      <c r="D50" s="70">
        <v>8145146</v>
      </c>
      <c r="E50" s="184"/>
      <c r="F50" s="70">
        <f>4003065+1928632+2776761</f>
        <v>8708458</v>
      </c>
    </row>
    <row r="51" spans="1:6" s="14" customFormat="1" ht="17.25">
      <c r="A51" s="27" t="s">
        <v>34</v>
      </c>
      <c r="B51" s="74">
        <f>SUM(B46:B50)</f>
        <v>225905314</v>
      </c>
      <c r="C51" s="184"/>
      <c r="D51" s="74">
        <f>SUM(D46:D50)</f>
        <v>245379891</v>
      </c>
      <c r="E51" s="234"/>
      <c r="F51" s="74">
        <f>SUM(F46:F50)</f>
        <v>231840200</v>
      </c>
    </row>
    <row r="52" spans="1:6" s="14" customFormat="1" ht="17.25">
      <c r="A52" s="21"/>
      <c r="B52" s="70"/>
      <c r="C52" s="234"/>
      <c r="D52" s="70"/>
      <c r="E52" s="234"/>
      <c r="F52" s="70"/>
    </row>
    <row r="53" spans="1:6" s="14" customFormat="1" ht="17.25">
      <c r="A53" s="27" t="s">
        <v>35</v>
      </c>
      <c r="B53" s="70"/>
      <c r="C53" s="234"/>
      <c r="D53" s="70"/>
      <c r="E53" s="234"/>
      <c r="F53" s="70"/>
    </row>
    <row r="54" spans="1:6" s="14" customFormat="1" ht="17.25">
      <c r="A54" s="21" t="s">
        <v>36</v>
      </c>
      <c r="B54" s="70"/>
      <c r="C54" s="234"/>
      <c r="D54" s="70"/>
      <c r="E54" s="234"/>
      <c r="F54" s="70"/>
    </row>
    <row r="55" spans="1:6" s="14" customFormat="1" ht="17.25">
      <c r="A55" s="21" t="s">
        <v>37</v>
      </c>
      <c r="B55" s="70">
        <v>4000</v>
      </c>
      <c r="C55" s="234"/>
      <c r="D55" s="70">
        <v>4000</v>
      </c>
      <c r="E55" s="234"/>
      <c r="F55" s="70">
        <v>4000</v>
      </c>
    </row>
    <row r="56" spans="1:6" s="14" customFormat="1" ht="17.25">
      <c r="A56" s="21" t="s">
        <v>38</v>
      </c>
      <c r="B56" s="70">
        <v>20000</v>
      </c>
      <c r="C56" s="234"/>
      <c r="D56" s="70">
        <v>20000</v>
      </c>
      <c r="E56" s="234"/>
      <c r="F56" s="70">
        <v>20000</v>
      </c>
    </row>
    <row r="57" spans="1:6" s="14" customFormat="1" ht="17.25">
      <c r="A57" s="21" t="s">
        <v>39</v>
      </c>
      <c r="B57" s="73">
        <v>9101273</v>
      </c>
      <c r="C57" s="234"/>
      <c r="D57" s="73">
        <v>9851229</v>
      </c>
      <c r="E57" s="234"/>
      <c r="F57" s="70">
        <v>9820912</v>
      </c>
    </row>
    <row r="58" spans="1:6" s="14" customFormat="1" ht="17.25">
      <c r="A58" s="27" t="s">
        <v>40</v>
      </c>
      <c r="B58" s="77">
        <f>SUM(B55:B57)</f>
        <v>9125273</v>
      </c>
      <c r="C58" s="184"/>
      <c r="D58" s="77">
        <f>SUM(D55:D57)</f>
        <v>9875229</v>
      </c>
      <c r="E58" s="184"/>
      <c r="F58" s="239">
        <f>SUM(F55:F57)</f>
        <v>9844912</v>
      </c>
    </row>
    <row r="59" spans="1:6" s="14" customFormat="1" ht="18" thickBot="1">
      <c r="A59" s="34" t="s">
        <v>41</v>
      </c>
      <c r="B59" s="78">
        <f>B43+B51+B58</f>
        <v>528694311</v>
      </c>
      <c r="C59" s="240"/>
      <c r="D59" s="78">
        <f>D43+D51+D58</f>
        <v>543622715</v>
      </c>
      <c r="E59" s="241"/>
      <c r="F59" s="78">
        <f>F43+F51+F58</f>
        <v>533951364</v>
      </c>
    </row>
    <row r="60" spans="1:6" s="14" customFormat="1" ht="18" thickTop="1">
      <c r="A60" s="21"/>
      <c r="B60" s="46"/>
      <c r="C60" s="26"/>
      <c r="D60" s="37"/>
      <c r="E60" s="37"/>
      <c r="F60" s="38"/>
    </row>
    <row r="61" spans="1:6" s="14" customFormat="1" ht="15" customHeight="1">
      <c r="A61" s="18"/>
      <c r="B61" s="19"/>
      <c r="C61" s="39"/>
      <c r="D61" s="19"/>
      <c r="E61" s="39"/>
      <c r="F61" s="20"/>
    </row>
    <row r="62" spans="1:6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6" s="14" customFormat="1" ht="17.25">
      <c r="A63" s="48" t="s">
        <v>92</v>
      </c>
      <c r="B63" s="40"/>
      <c r="C63" s="41"/>
      <c r="D63" s="42"/>
      <c r="E63" s="40"/>
      <c r="F63" s="42"/>
    </row>
    <row r="64" spans="1:6" s="14" customFormat="1" ht="17.25">
      <c r="A64" s="21" t="s">
        <v>86</v>
      </c>
      <c r="B64" s="26"/>
      <c r="C64" s="26"/>
      <c r="D64" s="43"/>
      <c r="E64" s="26"/>
      <c r="F64" s="43"/>
    </row>
    <row r="65" spans="1:6" s="14" customFormat="1" ht="17.25">
      <c r="A65" s="18" t="s">
        <v>87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sheetProtection sheet="1" objects="1" scenarios="1"/>
  <phoneticPr fontId="0" type="noConversion"/>
  <printOptions horizontalCentered="1" verticalCentered="1"/>
  <pageMargins left="0.25" right="0.25" top="0.5" bottom="0.5" header="0.25" footer="0.25"/>
  <pageSetup scale="63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250" t="s">
        <v>57</v>
      </c>
      <c r="B2" s="250"/>
      <c r="C2" s="250"/>
      <c r="D2" s="250"/>
      <c r="E2" s="251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40" zoomScale="96" zoomScaleNormal="96" workbookViewId="0">
      <selection activeCell="G68" sqref="G68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9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 ht="18" thickBot="1">
      <c r="A11" s="3"/>
      <c r="B11" s="193"/>
      <c r="C11" s="4"/>
      <c r="D11" s="193"/>
      <c r="E11" s="4"/>
      <c r="F11" s="193"/>
      <c r="G11" s="43"/>
    </row>
    <row r="12" spans="1:7" s="14" customFormat="1" ht="20.25">
      <c r="A12" s="194" t="s">
        <v>1</v>
      </c>
      <c r="B12" s="195"/>
      <c r="C12" s="196"/>
      <c r="D12" s="195"/>
      <c r="E12" s="196"/>
      <c r="F12" s="196"/>
      <c r="G12" s="197"/>
    </row>
    <row r="13" spans="1:7" s="14" customFormat="1" ht="20.25">
      <c r="A13" s="198" t="s">
        <v>2</v>
      </c>
      <c r="B13" s="148"/>
      <c r="C13" s="149"/>
      <c r="D13" s="148"/>
      <c r="E13" s="149"/>
      <c r="F13" s="149"/>
      <c r="G13" s="199"/>
    </row>
    <row r="14" spans="1:7" s="14" customFormat="1" ht="20.25">
      <c r="A14" s="200" t="s">
        <v>90</v>
      </c>
      <c r="B14" s="148"/>
      <c r="C14" s="149"/>
      <c r="D14" s="148"/>
      <c r="E14" s="149"/>
      <c r="F14" s="149"/>
      <c r="G14" s="199"/>
    </row>
    <row r="15" spans="1:7" s="14" customFormat="1">
      <c r="A15" s="201" t="s">
        <v>3</v>
      </c>
      <c r="B15" s="172"/>
      <c r="C15" s="172"/>
      <c r="D15" s="172"/>
      <c r="E15" s="172"/>
      <c r="F15" s="172"/>
      <c r="G15" s="202"/>
    </row>
    <row r="16" spans="1:7" s="14" customFormat="1">
      <c r="A16" s="203"/>
      <c r="B16" s="156">
        <v>2015</v>
      </c>
      <c r="C16" s="157"/>
      <c r="D16" s="156">
        <v>2016</v>
      </c>
      <c r="E16" s="23"/>
      <c r="F16" s="152">
        <v>2016</v>
      </c>
      <c r="G16" s="204" t="s">
        <v>4</v>
      </c>
    </row>
    <row r="17" spans="1:8" s="14" customFormat="1">
      <c r="A17" s="203"/>
      <c r="B17" s="158" t="s">
        <v>94</v>
      </c>
      <c r="C17" s="159"/>
      <c r="D17" s="158" t="s">
        <v>88</v>
      </c>
      <c r="E17" s="24"/>
      <c r="F17" s="153" t="s">
        <v>89</v>
      </c>
      <c r="G17" s="205" t="s">
        <v>93</v>
      </c>
    </row>
    <row r="18" spans="1:8" s="14" customFormat="1">
      <c r="A18" s="203"/>
      <c r="B18" s="160" t="s">
        <v>5</v>
      </c>
      <c r="C18" s="159"/>
      <c r="D18" s="160" t="s">
        <v>5</v>
      </c>
      <c r="E18" s="24"/>
      <c r="F18" s="154" t="s">
        <v>5</v>
      </c>
      <c r="G18" s="204" t="s">
        <v>5</v>
      </c>
    </row>
    <row r="19" spans="1:8" s="14" customFormat="1">
      <c r="A19" s="206" t="s">
        <v>6</v>
      </c>
      <c r="B19" s="69"/>
      <c r="C19" s="26"/>
      <c r="D19" s="69"/>
      <c r="E19" s="26"/>
      <c r="F19" s="155"/>
      <c r="G19" s="207"/>
    </row>
    <row r="20" spans="1:8" s="14" customFormat="1">
      <c r="A20" s="208" t="s">
        <v>7</v>
      </c>
      <c r="B20" s="161"/>
      <c r="C20" s="26"/>
      <c r="D20" s="161"/>
      <c r="E20" s="26"/>
      <c r="F20" s="56"/>
      <c r="G20" s="207"/>
    </row>
    <row r="21" spans="1:8" s="14" customFormat="1">
      <c r="A21" s="203" t="s">
        <v>8</v>
      </c>
      <c r="B21" s="173">
        <v>20546525</v>
      </c>
      <c r="C21" s="28"/>
      <c r="D21" s="162">
        <v>4502276</v>
      </c>
      <c r="E21" s="28"/>
      <c r="F21" s="57">
        <v>4539314</v>
      </c>
      <c r="G21" s="207">
        <v>37038</v>
      </c>
    </row>
    <row r="22" spans="1:8" s="14" customFormat="1">
      <c r="A22" s="203" t="s">
        <v>9</v>
      </c>
      <c r="B22" s="173">
        <v>271908128</v>
      </c>
      <c r="C22" s="28"/>
      <c r="D22" s="162">
        <v>321938168</v>
      </c>
      <c r="E22" s="28"/>
      <c r="F22" s="57">
        <v>316481640</v>
      </c>
      <c r="G22" s="207">
        <v>-5456528</v>
      </c>
      <c r="H22" s="81"/>
    </row>
    <row r="23" spans="1:8" s="14" customFormat="1">
      <c r="A23" s="203" t="s">
        <v>42</v>
      </c>
      <c r="B23" s="173">
        <v>29895882</v>
      </c>
      <c r="C23" s="28"/>
      <c r="D23" s="162">
        <v>30959855</v>
      </c>
      <c r="E23" s="28"/>
      <c r="F23" s="57">
        <v>31052700</v>
      </c>
      <c r="G23" s="207">
        <v>92845</v>
      </c>
      <c r="H23" s="82"/>
    </row>
    <row r="24" spans="1:8" s="14" customFormat="1">
      <c r="A24" s="231" t="s">
        <v>10</v>
      </c>
      <c r="B24" s="174">
        <v>322350535</v>
      </c>
      <c r="C24" s="230"/>
      <c r="D24" s="163">
        <v>357400299</v>
      </c>
      <c r="E24" s="230"/>
      <c r="F24" s="58">
        <v>352073654</v>
      </c>
      <c r="G24" s="209">
        <v>-5326645</v>
      </c>
    </row>
    <row r="25" spans="1:8" s="14" customFormat="1">
      <c r="A25" s="203"/>
      <c r="B25" s="173"/>
      <c r="C25" s="28"/>
      <c r="D25" s="162"/>
      <c r="E25" s="28"/>
      <c r="F25" s="57"/>
      <c r="G25" s="207"/>
    </row>
    <row r="26" spans="1:8" s="14" customFormat="1">
      <c r="A26" s="208" t="s">
        <v>11</v>
      </c>
      <c r="B26" s="173"/>
      <c r="C26" s="28"/>
      <c r="D26" s="162"/>
      <c r="E26" s="28"/>
      <c r="F26" s="57"/>
      <c r="G26" s="207"/>
    </row>
    <row r="27" spans="1:8" s="14" customFormat="1">
      <c r="A27" s="203" t="s">
        <v>12</v>
      </c>
      <c r="B27" s="173" t="s">
        <v>13</v>
      </c>
      <c r="C27" s="28"/>
      <c r="D27" s="162" t="s">
        <v>13</v>
      </c>
      <c r="E27" s="28"/>
      <c r="F27" s="57" t="s">
        <v>13</v>
      </c>
      <c r="G27" s="207"/>
      <c r="H27" s="79"/>
    </row>
    <row r="28" spans="1:8" s="14" customFormat="1">
      <c r="A28" s="203" t="s">
        <v>44</v>
      </c>
      <c r="B28" s="173">
        <v>123098336</v>
      </c>
      <c r="C28" s="28"/>
      <c r="D28" s="162">
        <v>116271902</v>
      </c>
      <c r="E28" s="28"/>
      <c r="F28" s="57">
        <v>116279299</v>
      </c>
      <c r="G28" s="207">
        <v>7397</v>
      </c>
    </row>
    <row r="29" spans="1:8" s="14" customFormat="1" hidden="1">
      <c r="A29" s="203" t="s">
        <v>14</v>
      </c>
      <c r="B29" s="173">
        <v>0</v>
      </c>
      <c r="C29" s="28"/>
      <c r="D29" s="162">
        <v>0</v>
      </c>
      <c r="E29" s="28"/>
      <c r="F29" s="57">
        <v>0</v>
      </c>
      <c r="G29" s="207">
        <v>0</v>
      </c>
    </row>
    <row r="30" spans="1:8" s="14" customFormat="1" hidden="1">
      <c r="A30" s="203" t="s">
        <v>15</v>
      </c>
      <c r="B30" s="173">
        <v>0</v>
      </c>
      <c r="C30" s="28"/>
      <c r="D30" s="162">
        <v>0</v>
      </c>
      <c r="E30" s="28"/>
      <c r="F30" s="57">
        <v>0</v>
      </c>
      <c r="G30" s="207">
        <v>0</v>
      </c>
    </row>
    <row r="31" spans="1:8" s="14" customFormat="1">
      <c r="A31" s="203" t="s">
        <v>84</v>
      </c>
      <c r="B31" s="175">
        <v>26705769</v>
      </c>
      <c r="C31" s="47"/>
      <c r="D31" s="164">
        <v>29701576</v>
      </c>
      <c r="E31" s="28"/>
      <c r="F31" s="57">
        <v>29794054</v>
      </c>
      <c r="G31" s="207">
        <v>92478</v>
      </c>
    </row>
    <row r="32" spans="1:8" s="14" customFormat="1" ht="17.25" customHeight="1">
      <c r="A32" s="203" t="s">
        <v>16</v>
      </c>
      <c r="B32" s="173">
        <v>29067000</v>
      </c>
      <c r="C32" s="30"/>
      <c r="D32" s="162">
        <v>17189107</v>
      </c>
      <c r="E32" s="31"/>
      <c r="F32" s="57">
        <v>12589107</v>
      </c>
      <c r="G32" s="207">
        <v>-4600000</v>
      </c>
    </row>
    <row r="33" spans="1:7" s="14" customFormat="1" hidden="1">
      <c r="A33" s="203" t="s">
        <v>17</v>
      </c>
      <c r="B33" s="173">
        <v>0</v>
      </c>
      <c r="C33" s="28"/>
      <c r="D33" s="162">
        <v>0</v>
      </c>
      <c r="E33" s="28"/>
      <c r="F33" s="57">
        <v>0</v>
      </c>
      <c r="G33" s="207">
        <v>0</v>
      </c>
    </row>
    <row r="34" spans="1:7" s="14" customFormat="1">
      <c r="A34" s="203" t="s">
        <v>18</v>
      </c>
      <c r="B34" s="176">
        <v>27472671</v>
      </c>
      <c r="C34" s="28"/>
      <c r="D34" s="165">
        <v>23059831</v>
      </c>
      <c r="E34" s="28"/>
      <c r="F34" s="57">
        <v>23215250</v>
      </c>
      <c r="G34" s="207">
        <v>155419</v>
      </c>
    </row>
    <row r="35" spans="1:7" s="14" customFormat="1">
      <c r="A35" s="208" t="s">
        <v>19</v>
      </c>
      <c r="B35" s="186">
        <v>206343776</v>
      </c>
      <c r="C35" s="32"/>
      <c r="D35" s="187">
        <v>186222416</v>
      </c>
      <c r="E35" s="32"/>
      <c r="F35" s="188">
        <v>181877710</v>
      </c>
      <c r="G35" s="210">
        <v>-4344706</v>
      </c>
    </row>
    <row r="36" spans="1:7" s="14" customFormat="1" ht="18" thickBot="1">
      <c r="A36" s="211" t="s">
        <v>20</v>
      </c>
      <c r="B36" s="189">
        <v>528694311</v>
      </c>
      <c r="C36" s="190"/>
      <c r="D36" s="191">
        <v>543622715</v>
      </c>
      <c r="E36" s="190"/>
      <c r="F36" s="192">
        <v>533951364</v>
      </c>
      <c r="G36" s="212">
        <v>-9671351</v>
      </c>
    </row>
    <row r="37" spans="1:7" s="185" customFormat="1">
      <c r="A37" s="183"/>
      <c r="B37" s="215"/>
      <c r="C37" s="184"/>
      <c r="D37" s="215"/>
      <c r="E37" s="184"/>
      <c r="F37" s="181"/>
      <c r="G37" s="217"/>
    </row>
    <row r="38" spans="1:7" s="185" customFormat="1">
      <c r="A38" s="213"/>
      <c r="B38" s="181"/>
      <c r="C38" s="184"/>
      <c r="D38" s="181"/>
      <c r="E38" s="184"/>
      <c r="F38" s="181"/>
      <c r="G38" s="214"/>
    </row>
    <row r="39" spans="1:7" s="185" customFormat="1">
      <c r="A39" s="213"/>
      <c r="B39" s="181"/>
      <c r="C39" s="184"/>
      <c r="D39" s="181"/>
      <c r="E39" s="184"/>
      <c r="F39" s="181"/>
      <c r="G39" s="214"/>
    </row>
    <row r="40" spans="1:7" s="185" customFormat="1" ht="18" thickBot="1">
      <c r="A40" s="183"/>
      <c r="B40" s="216"/>
      <c r="C40" s="184"/>
      <c r="D40" s="216"/>
      <c r="E40" s="184"/>
      <c r="F40" s="181"/>
      <c r="G40" s="218"/>
    </row>
    <row r="41" spans="1:7" s="14" customFormat="1" ht="20.25">
      <c r="A41" s="194" t="s">
        <v>1</v>
      </c>
      <c r="B41" s="195"/>
      <c r="C41" s="196"/>
      <c r="D41" s="195"/>
      <c r="E41" s="196"/>
      <c r="F41" s="196"/>
      <c r="G41" s="197"/>
    </row>
    <row r="42" spans="1:7" s="14" customFormat="1" ht="20.25">
      <c r="A42" s="198" t="s">
        <v>2</v>
      </c>
      <c r="B42" s="148"/>
      <c r="C42" s="149"/>
      <c r="D42" s="148"/>
      <c r="E42" s="149"/>
      <c r="F42" s="149"/>
      <c r="G42" s="199"/>
    </row>
    <row r="43" spans="1:7" s="14" customFormat="1" ht="20.25">
      <c r="A43" s="200" t="str">
        <f>A14</f>
        <v>As At 11 MAY 2016</v>
      </c>
      <c r="B43" s="148"/>
      <c r="C43" s="149"/>
      <c r="D43" s="148"/>
      <c r="E43" s="149"/>
      <c r="F43" s="149"/>
      <c r="G43" s="199"/>
    </row>
    <row r="44" spans="1:7" s="14" customFormat="1">
      <c r="A44" s="201"/>
      <c r="B44" s="172"/>
      <c r="C44" s="172"/>
      <c r="D44" s="172"/>
      <c r="E44" s="172"/>
      <c r="F44" s="172"/>
      <c r="G44" s="202"/>
    </row>
    <row r="45" spans="1:7" s="14" customFormat="1">
      <c r="A45" s="203"/>
      <c r="B45" s="156">
        <f>B16</f>
        <v>2015</v>
      </c>
      <c r="C45" s="157"/>
      <c r="D45" s="156">
        <f>D16</f>
        <v>2016</v>
      </c>
      <c r="E45" s="23"/>
      <c r="F45" s="152">
        <f>F16</f>
        <v>2016</v>
      </c>
      <c r="G45" s="204" t="str">
        <f>G16</f>
        <v>CHANGE</v>
      </c>
    </row>
    <row r="46" spans="1:7" s="14" customFormat="1">
      <c r="A46" s="203"/>
      <c r="B46" s="156" t="str">
        <f t="shared" ref="B46:B47" si="0">B17</f>
        <v>13 May</v>
      </c>
      <c r="C46" s="159"/>
      <c r="D46" s="156" t="str">
        <f t="shared" ref="D46:D47" si="1">D17</f>
        <v>27 APRIL</v>
      </c>
      <c r="E46" s="24"/>
      <c r="F46" s="152" t="str">
        <f t="shared" ref="F46:G47" si="2">F17</f>
        <v>11 MAY</v>
      </c>
      <c r="G46" s="204" t="str">
        <f t="shared" si="2"/>
        <v>27Apr16-11May16</v>
      </c>
    </row>
    <row r="47" spans="1:7" s="14" customFormat="1">
      <c r="A47" s="203"/>
      <c r="B47" s="156" t="str">
        <f t="shared" si="0"/>
        <v>$'000</v>
      </c>
      <c r="C47" s="159"/>
      <c r="D47" s="156" t="str">
        <f t="shared" si="1"/>
        <v>$'000</v>
      </c>
      <c r="E47" s="24"/>
      <c r="F47" s="152" t="str">
        <f t="shared" si="2"/>
        <v>$'000</v>
      </c>
      <c r="G47" s="204" t="str">
        <f t="shared" si="2"/>
        <v>$'000</v>
      </c>
    </row>
    <row r="48" spans="1:7" s="14" customFormat="1">
      <c r="A48" s="206" t="s">
        <v>21</v>
      </c>
      <c r="B48" s="70"/>
      <c r="C48" s="182"/>
      <c r="D48" s="70"/>
      <c r="E48" s="182"/>
      <c r="F48" s="70"/>
      <c r="G48" s="219"/>
    </row>
    <row r="49" spans="1:10" s="14" customFormat="1">
      <c r="A49" s="208" t="s">
        <v>22</v>
      </c>
      <c r="B49" s="178"/>
      <c r="C49" s="28"/>
      <c r="D49" s="167"/>
      <c r="E49" s="28"/>
      <c r="F49" s="63"/>
      <c r="G49" s="207"/>
    </row>
    <row r="50" spans="1:10" s="14" customFormat="1">
      <c r="A50" s="203" t="s">
        <v>23</v>
      </c>
      <c r="B50" s="173">
        <v>67464593</v>
      </c>
      <c r="C50" s="28"/>
      <c r="D50" s="162">
        <v>79310758</v>
      </c>
      <c r="E50" s="28"/>
      <c r="F50" s="57">
        <v>79301080</v>
      </c>
      <c r="G50" s="207">
        <v>-9678</v>
      </c>
      <c r="H50" s="81"/>
    </row>
    <row r="51" spans="1:10" s="14" customFormat="1">
      <c r="A51" s="203" t="s">
        <v>24</v>
      </c>
      <c r="B51" s="178"/>
      <c r="C51" s="28"/>
      <c r="D51" s="167"/>
      <c r="E51" s="28"/>
      <c r="F51" s="63"/>
      <c r="G51" s="207"/>
    </row>
    <row r="52" spans="1:10" s="14" customFormat="1">
      <c r="A52" s="203" t="s">
        <v>25</v>
      </c>
      <c r="B52" s="173">
        <v>100316214</v>
      </c>
      <c r="C52" s="28"/>
      <c r="D52" s="162">
        <v>66034270</v>
      </c>
      <c r="E52" s="28"/>
      <c r="F52" s="57">
        <v>69707635</v>
      </c>
      <c r="G52" s="207">
        <v>3673365</v>
      </c>
      <c r="H52" s="143"/>
      <c r="I52" s="143"/>
    </row>
    <row r="53" spans="1:10" s="14" customFormat="1">
      <c r="A53" s="203" t="s">
        <v>26</v>
      </c>
      <c r="B53" s="173">
        <v>45524169</v>
      </c>
      <c r="C53" s="28"/>
      <c r="D53" s="162">
        <v>52629451</v>
      </c>
      <c r="E53" s="28"/>
      <c r="F53" s="57">
        <v>52629451</v>
      </c>
      <c r="G53" s="207">
        <v>0</v>
      </c>
      <c r="H53" s="143"/>
      <c r="I53" s="143"/>
    </row>
    <row r="54" spans="1:10" s="14" customFormat="1">
      <c r="A54" s="203" t="s">
        <v>27</v>
      </c>
      <c r="B54" s="173">
        <v>76320934</v>
      </c>
      <c r="C54" s="28"/>
      <c r="D54" s="162">
        <v>85597884</v>
      </c>
      <c r="E54" s="28"/>
      <c r="F54" s="57">
        <v>85639095</v>
      </c>
      <c r="G54" s="207">
        <v>41211</v>
      </c>
      <c r="H54" s="81"/>
    </row>
    <row r="55" spans="1:10" s="14" customFormat="1">
      <c r="A55" s="203" t="s">
        <v>28</v>
      </c>
      <c r="B55" s="173">
        <v>4037814</v>
      </c>
      <c r="C55" s="28"/>
      <c r="D55" s="162">
        <v>4795232</v>
      </c>
      <c r="E55" s="28"/>
      <c r="F55" s="57">
        <v>4988991</v>
      </c>
      <c r="G55" s="220">
        <v>193759</v>
      </c>
      <c r="H55" s="79"/>
    </row>
    <row r="56" spans="1:10" s="14" customFormat="1">
      <c r="A56" s="208" t="s">
        <v>29</v>
      </c>
      <c r="B56" s="177">
        <v>293663724</v>
      </c>
      <c r="C56" s="32"/>
      <c r="D56" s="166">
        <v>288367595</v>
      </c>
      <c r="E56" s="32"/>
      <c r="F56" s="61">
        <v>292266252</v>
      </c>
      <c r="G56" s="221">
        <v>3898657</v>
      </c>
    </row>
    <row r="57" spans="1:10" s="14" customFormat="1">
      <c r="A57" s="222"/>
      <c r="B57" s="173"/>
      <c r="C57" s="28"/>
      <c r="D57" s="162"/>
      <c r="E57" s="28"/>
      <c r="F57" s="57"/>
      <c r="G57" s="207"/>
    </row>
    <row r="58" spans="1:10" s="14" customFormat="1">
      <c r="A58" s="208" t="s">
        <v>30</v>
      </c>
      <c r="B58" s="173"/>
      <c r="C58" s="28"/>
      <c r="D58" s="162"/>
      <c r="E58" s="28"/>
      <c r="F58" s="57"/>
      <c r="G58" s="207"/>
    </row>
    <row r="59" spans="1:10" s="14" customFormat="1">
      <c r="A59" s="203" t="s">
        <v>43</v>
      </c>
      <c r="B59" s="173">
        <v>42677545</v>
      </c>
      <c r="C59" s="28"/>
      <c r="D59" s="162">
        <v>45141255</v>
      </c>
      <c r="E59" s="28"/>
      <c r="F59" s="57">
        <v>45647655</v>
      </c>
      <c r="G59" s="207">
        <v>506400</v>
      </c>
      <c r="H59" s="81"/>
    </row>
    <row r="60" spans="1:10" s="14" customFormat="1">
      <c r="A60" s="203" t="s">
        <v>31</v>
      </c>
      <c r="B60" s="173">
        <v>308843</v>
      </c>
      <c r="C60" s="28"/>
      <c r="D60" s="162">
        <v>416872</v>
      </c>
      <c r="E60" s="28"/>
      <c r="F60" s="57">
        <v>164270</v>
      </c>
      <c r="G60" s="207">
        <v>-252602</v>
      </c>
    </row>
    <row r="61" spans="1:10" s="14" customFormat="1">
      <c r="A61" s="203" t="s">
        <v>32</v>
      </c>
      <c r="B61" s="173">
        <v>180040079</v>
      </c>
      <c r="C61" s="28"/>
      <c r="D61" s="162">
        <v>191676618</v>
      </c>
      <c r="E61" s="28"/>
      <c r="F61" s="57">
        <v>177319817</v>
      </c>
      <c r="G61" s="223">
        <v>-14356801</v>
      </c>
      <c r="J61" s="151"/>
    </row>
    <row r="62" spans="1:10" s="14" customFormat="1">
      <c r="A62" s="203" t="s">
        <v>85</v>
      </c>
      <c r="B62" s="175">
        <v>457847</v>
      </c>
      <c r="C62" s="28"/>
      <c r="D62" s="164">
        <v>0</v>
      </c>
      <c r="E62" s="28"/>
      <c r="F62" s="57">
        <v>0</v>
      </c>
      <c r="G62" s="207">
        <v>0</v>
      </c>
      <c r="H62" s="81"/>
      <c r="J62" s="151"/>
    </row>
    <row r="63" spans="1:10" s="14" customFormat="1">
      <c r="A63" s="203" t="s">
        <v>33</v>
      </c>
      <c r="B63" s="173">
        <v>2421000</v>
      </c>
      <c r="C63" s="28"/>
      <c r="D63" s="162">
        <v>8145146</v>
      </c>
      <c r="E63" s="32"/>
      <c r="F63" s="57">
        <v>8708458</v>
      </c>
      <c r="G63" s="207">
        <v>563312</v>
      </c>
      <c r="J63" s="151"/>
    </row>
    <row r="64" spans="1:10" s="14" customFormat="1">
      <c r="A64" s="208" t="s">
        <v>34</v>
      </c>
      <c r="B64" s="177">
        <v>225905314</v>
      </c>
      <c r="C64" s="32"/>
      <c r="D64" s="166">
        <v>245379891</v>
      </c>
      <c r="E64" s="28"/>
      <c r="F64" s="61">
        <v>231840200</v>
      </c>
      <c r="G64" s="224">
        <v>-13539691</v>
      </c>
      <c r="J64" s="151"/>
    </row>
    <row r="65" spans="1:10" s="14" customFormat="1">
      <c r="A65" s="203"/>
      <c r="B65" s="173"/>
      <c r="C65" s="28"/>
      <c r="D65" s="162"/>
      <c r="E65" s="28"/>
      <c r="F65" s="57"/>
      <c r="G65" s="207"/>
      <c r="J65" s="151"/>
    </row>
    <row r="66" spans="1:10" s="14" customFormat="1">
      <c r="A66" s="208" t="s">
        <v>35</v>
      </c>
      <c r="B66" s="173"/>
      <c r="C66" s="28"/>
      <c r="D66" s="162"/>
      <c r="E66" s="28"/>
      <c r="F66" s="57"/>
      <c r="G66" s="207"/>
      <c r="J66" s="151"/>
    </row>
    <row r="67" spans="1:10" s="14" customFormat="1">
      <c r="A67" s="203" t="s">
        <v>36</v>
      </c>
      <c r="B67" s="173"/>
      <c r="C67" s="28"/>
      <c r="D67" s="162"/>
      <c r="E67" s="28"/>
      <c r="F67" s="57"/>
      <c r="G67" s="207"/>
      <c r="J67" s="151"/>
    </row>
    <row r="68" spans="1:10" s="14" customFormat="1">
      <c r="A68" s="203" t="s">
        <v>37</v>
      </c>
      <c r="B68" s="173">
        <v>4000</v>
      </c>
      <c r="C68" s="28"/>
      <c r="D68" s="162">
        <v>4000</v>
      </c>
      <c r="E68" s="28"/>
      <c r="F68" s="57">
        <v>4000</v>
      </c>
      <c r="G68" s="207">
        <v>0</v>
      </c>
      <c r="H68" s="83"/>
      <c r="J68" s="151"/>
    </row>
    <row r="69" spans="1:10" s="14" customFormat="1">
      <c r="A69" s="203" t="s">
        <v>38</v>
      </c>
      <c r="B69" s="173">
        <v>20000</v>
      </c>
      <c r="C69" s="28"/>
      <c r="D69" s="162">
        <v>20000</v>
      </c>
      <c r="E69" s="28"/>
      <c r="F69" s="57">
        <v>20000</v>
      </c>
      <c r="G69" s="207">
        <v>0</v>
      </c>
      <c r="J69" s="151"/>
    </row>
    <row r="70" spans="1:10" s="14" customFormat="1">
      <c r="A70" s="203" t="s">
        <v>39</v>
      </c>
      <c r="B70" s="176">
        <v>9101273</v>
      </c>
      <c r="C70" s="28"/>
      <c r="D70" s="165">
        <v>9851229</v>
      </c>
      <c r="E70" s="28"/>
      <c r="F70" s="57">
        <v>9820912</v>
      </c>
      <c r="G70" s="220">
        <v>9391</v>
      </c>
      <c r="J70" s="151"/>
    </row>
    <row r="71" spans="1:10" s="14" customFormat="1">
      <c r="A71" s="208" t="s">
        <v>40</v>
      </c>
      <c r="B71" s="179">
        <v>9125273</v>
      </c>
      <c r="C71" s="32"/>
      <c r="D71" s="168">
        <v>9875229</v>
      </c>
      <c r="E71" s="32"/>
      <c r="F71" s="170">
        <v>9844912</v>
      </c>
      <c r="G71" s="221">
        <v>9391</v>
      </c>
    </row>
    <row r="72" spans="1:10" s="14" customFormat="1" ht="18" thickBot="1">
      <c r="A72" s="228" t="s">
        <v>41</v>
      </c>
      <c r="B72" s="180">
        <v>528694311</v>
      </c>
      <c r="C72" s="35"/>
      <c r="D72" s="169">
        <v>543622715</v>
      </c>
      <c r="E72" s="36"/>
      <c r="F72" s="65">
        <v>533951364</v>
      </c>
      <c r="G72" s="225">
        <v>1843305</v>
      </c>
    </row>
    <row r="73" spans="1:10" s="14" customFormat="1" ht="18" thickTop="1">
      <c r="A73" s="203"/>
      <c r="B73" s="46"/>
      <c r="C73" s="26"/>
      <c r="D73" s="37"/>
      <c r="E73" s="37"/>
      <c r="F73" s="38"/>
      <c r="G73" s="207"/>
    </row>
    <row r="74" spans="1:10" s="14" customFormat="1" ht="15" customHeight="1">
      <c r="A74" s="226"/>
      <c r="B74" s="19"/>
      <c r="C74" s="39"/>
      <c r="D74" s="19"/>
      <c r="E74" s="39"/>
      <c r="F74" s="20"/>
      <c r="G74" s="227"/>
    </row>
    <row r="75" spans="1:10" s="14" customFormat="1" ht="19.5" customHeight="1">
      <c r="A75" s="49" t="s">
        <v>46</v>
      </c>
      <c r="B75" s="26"/>
      <c r="C75" s="50"/>
      <c r="D75" s="51"/>
      <c r="E75" s="51"/>
      <c r="F75" s="52"/>
      <c r="G75" s="52"/>
    </row>
    <row r="76" spans="1:10" s="14" customFormat="1">
      <c r="A76" s="48" t="s">
        <v>92</v>
      </c>
      <c r="B76" s="40"/>
      <c r="C76" s="41"/>
      <c r="D76" s="42"/>
      <c r="E76" s="40"/>
      <c r="F76" s="42"/>
      <c r="G76" s="92"/>
    </row>
    <row r="77" spans="1:10" s="14" customFormat="1">
      <c r="A77" s="21" t="s">
        <v>45</v>
      </c>
      <c r="B77" s="26"/>
      <c r="C77" s="26"/>
      <c r="D77" s="43"/>
      <c r="E77" s="26"/>
      <c r="F77" s="43"/>
      <c r="G77" s="43"/>
      <c r="H77" s="26"/>
      <c r="I77" s="26"/>
      <c r="J77" s="26"/>
    </row>
    <row r="78" spans="1:10" s="14" customFormat="1">
      <c r="A78" s="18" t="s">
        <v>95</v>
      </c>
      <c r="B78" s="44"/>
      <c r="C78" s="44"/>
      <c r="D78" s="44"/>
      <c r="E78" s="44"/>
      <c r="F78" s="45"/>
      <c r="G78" s="20"/>
    </row>
    <row r="80" spans="1:10" hidden="1">
      <c r="B80">
        <f>B72-B36</f>
        <v>0</v>
      </c>
      <c r="D80">
        <f>D72-D36</f>
        <v>0</v>
      </c>
      <c r="E80" s="4">
        <f>E72-E36</f>
        <v>0</v>
      </c>
      <c r="F80">
        <f>F72-F36</f>
        <v>0</v>
      </c>
    </row>
    <row r="81" spans="2:6">
      <c r="B81">
        <f>B36-B72</f>
        <v>0</v>
      </c>
      <c r="D81">
        <f>D36-D72</f>
        <v>0</v>
      </c>
      <c r="F81">
        <f>F36-F72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- 11 May 2016</vt:lpstr>
      <vt:lpstr>DEFERRED FRAN NOTES CHRG TO RES</vt:lpstr>
      <vt:lpstr>DEFERRED FRAN NOTES CHRG TO P&amp;L</vt:lpstr>
      <vt:lpstr>P&amp;L-DEFERRED FRAN NOTES CHRG </vt:lpstr>
      <vt:lpstr>Sheet1</vt:lpstr>
      <vt:lpstr>'balance sheet - 11 May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2016-05-20T13:44:27Z</cp:lastPrinted>
  <dcterms:created xsi:type="dcterms:W3CDTF">2009-02-04T22:27:27Z</dcterms:created>
  <dcterms:modified xsi:type="dcterms:W3CDTF">2016-05-25T16:58:29Z</dcterms:modified>
</cp:coreProperties>
</file>