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11 July 2007" sheetId="1" r:id="rId1"/>
  </sheets>
  <definedNames>
    <definedName name="_xlnm.Print_Area" localSheetId="0">'balance sheet - 11 July 2007'!$A$10:$F$66</definedName>
    <definedName name="_xlnm.Print_Area">'balance sheet - 11 July 2007'!$A$9:$F$62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<sst xmlns="http://schemas.openxmlformats.org/spreadsheetml/2006/main" count="59" uniqueCount="55">
  <si>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</si>
  <si>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</si>
  <si>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</si>
  <si>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</si>
  <si>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</si>
  <si>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</si>
  <si>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</si>
  <si>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</si>
  <si>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</si>
  <si>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</si>
  <si>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</si>
  <si>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</si>
  <si>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</si>
  <si>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</si>
  <si>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</si>
  <si>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</si>
  <si>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</si>
  <si>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</si>
  <si>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</si>
  <si>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</si>
  <si>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</si>
  <si>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</si>
  <si>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</si>
  <si>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</si>
  <si>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</si>
  <si>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</si>
  <si>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</si>
  <si>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</si>
  <si>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</si>
  <si>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</si>
  <si>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</si>
  <si>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</si>
  <si>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</si>
  <si>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</si>
  <si>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</si>
  <si>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</si>
  <si>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</si>
  <si>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</si>
  <si>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</si>
  <si>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</si>
  <si>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</si>
  <si>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</si>
  <si>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</si>
  <si>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</si>
  <si>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</si>
  <si>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</si>
  <si>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</si>
  <si>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</si>
  <si>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27 JUNE</t>
  </si>
  <si>
    <t xml:space="preserve">AS AT 11 JULY 2007 </t>
  </si>
  <si>
    <t>11 JULY</t>
  </si>
  <si>
    <t>12 JULY</t>
  </si>
  <si>
    <t>News Release</t>
  </si>
  <si>
    <t>25 July 2007</t>
  </si>
  <si>
    <r>
      <t>The year-to-date profit of $0.94bn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This reporting format is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</si>
</sst>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70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5" fillId="2" borderId="0" xfId="0" applyNumberFormat="1" applyFont="1" applyFill="1" applyAlignment="1">
      <alignment/>
    </xf>
    <xf numFmtId="37" fontId="2" fillId="2" borderId="0" xfId="0" applyNumberFormat="1" applyFont="1" applyFill="1" applyAlignment="1">
      <alignment horizontal="right"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5" fillId="2" borderId="5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/>
    </xf>
    <xf numFmtId="37" fontId="2" fillId="2" borderId="7" xfId="0" applyNumberFormat="1" applyFont="1" applyFill="1" applyBorder="1" applyAlignment="1">
      <alignment horizontal="centerContinuous"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8" xfId="0" applyNumberFormat="1" applyFill="1" applyBorder="1" applyAlignment="1">
      <alignment/>
    </xf>
    <xf numFmtId="37" fontId="0" fillId="3" borderId="9" xfId="0" applyNumberFormat="1" applyFill="1" applyBorder="1" applyAlignment="1">
      <alignment/>
    </xf>
    <xf numFmtId="37" fontId="5" fillId="3" borderId="10" xfId="0" applyNumberFormat="1" applyFont="1" applyFill="1" applyBorder="1" applyAlignment="1">
      <alignment/>
    </xf>
    <xf numFmtId="37" fontId="3" fillId="2" borderId="11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8" fillId="2" borderId="0" xfId="0" applyNumberFormat="1" applyFont="1" applyFill="1" applyAlignment="1">
      <alignment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11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13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0" fontId="4" fillId="3" borderId="14" xfId="0" applyNumberFormat="1" applyFont="1" applyFill="1" applyBorder="1" applyAlignment="1">
      <alignment horizontal="center"/>
    </xf>
    <xf numFmtId="16" fontId="4" fillId="3" borderId="14" xfId="0" applyNumberFormat="1" applyFont="1" applyFill="1" applyBorder="1" applyAlignment="1" quotePrefix="1">
      <alignment horizontal="center"/>
    </xf>
    <xf numFmtId="37" fontId="4" fillId="3" borderId="14" xfId="0" applyNumberFormat="1" applyFont="1" applyFill="1" applyBorder="1" applyAlignment="1">
      <alignment horizontal="center"/>
    </xf>
    <xf numFmtId="37" fontId="0" fillId="3" borderId="14" xfId="0" applyNumberFormat="1" applyFill="1" applyBorder="1" applyAlignment="1">
      <alignment/>
    </xf>
    <xf numFmtId="37" fontId="0" fillId="3" borderId="15" xfId="0" applyNumberFormat="1" applyFill="1" applyBorder="1" applyAlignment="1">
      <alignment/>
    </xf>
    <xf numFmtId="37" fontId="8" fillId="3" borderId="15" xfId="0" applyNumberFormat="1" applyFont="1" applyFill="1" applyBorder="1" applyAlignment="1">
      <alignment/>
    </xf>
    <xf numFmtId="38" fontId="0" fillId="3" borderId="14" xfId="0" applyNumberFormat="1" applyFill="1" applyBorder="1" applyAlignment="1">
      <alignment/>
    </xf>
    <xf numFmtId="37" fontId="0" fillId="3" borderId="16" xfId="0" applyNumberFormat="1" applyFill="1" applyBorder="1" applyAlignment="1">
      <alignment/>
    </xf>
    <xf numFmtId="37" fontId="5" fillId="3" borderId="17" xfId="0" applyNumberFormat="1" applyFont="1" applyFill="1" applyBorder="1" applyAlignment="1">
      <alignment/>
    </xf>
    <xf numFmtId="37" fontId="5" fillId="3" borderId="18" xfId="0" applyNumberFormat="1" applyFont="1" applyFill="1" applyBorder="1" applyAlignment="1">
      <alignment/>
    </xf>
    <xf numFmtId="39" fontId="0" fillId="3" borderId="14" xfId="0" applyNumberFormat="1" applyFill="1" applyBorder="1" applyAlignment="1">
      <alignment/>
    </xf>
    <xf numFmtId="37" fontId="5" fillId="3" borderId="16" xfId="0" applyNumberFormat="1" applyFon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0" fillId="3" borderId="19" xfId="0" applyNumberFormat="1" applyFont="1" applyFill="1" applyBorder="1" applyAlignment="1">
      <alignment/>
    </xf>
    <xf numFmtId="37" fontId="8" fillId="3" borderId="20" xfId="0" applyNumberFormat="1" applyFont="1" applyFill="1" applyBorder="1" applyAlignment="1">
      <alignment/>
    </xf>
    <xf numFmtId="37" fontId="0" fillId="3" borderId="21" xfId="0" applyNumberFormat="1" applyFont="1" applyFill="1" applyBorder="1" applyAlignment="1">
      <alignment/>
    </xf>
    <xf numFmtId="37" fontId="5" fillId="3" borderId="22" xfId="0" applyNumberFormat="1" applyFont="1" applyFill="1" applyBorder="1" applyAlignment="1">
      <alignment/>
    </xf>
    <xf numFmtId="37" fontId="5" fillId="3" borderId="23" xfId="0" applyNumberFormat="1" applyFont="1" applyFill="1" applyBorder="1" applyAlignment="1">
      <alignment/>
    </xf>
    <xf numFmtId="37" fontId="0" fillId="2" borderId="24" xfId="0" applyNumberFormat="1" applyFill="1" applyBorder="1" applyAlignment="1">
      <alignment/>
    </xf>
    <xf numFmtId="37" fontId="0" fillId="2" borderId="25" xfId="0" applyNumberFormat="1" applyFill="1" applyBorder="1" applyAlignment="1">
      <alignment/>
    </xf>
    <xf numFmtId="37" fontId="7" fillId="2" borderId="26" xfId="0" applyNumberFormat="1" applyFont="1" applyFill="1" applyBorder="1" applyAlignment="1">
      <alignment/>
    </xf>
    <xf numFmtId="37" fontId="7" fillId="2" borderId="25" xfId="0" applyNumberFormat="1" applyFont="1" applyFill="1" applyBorder="1" applyAlignment="1">
      <alignment/>
    </xf>
    <xf numFmtId="37" fontId="5" fillId="2" borderId="2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7" fontId="12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2" fillId="2" borderId="9" xfId="0" applyNumberFormat="1" applyFont="1" applyFill="1" applyBorder="1" applyAlignment="1">
      <alignment/>
    </xf>
    <xf numFmtId="37" fontId="7" fillId="2" borderId="7" xfId="0" applyNumberFormat="1" applyFont="1" applyFill="1" applyBorder="1" applyAlignment="1">
      <alignment/>
    </xf>
    <xf numFmtId="37" fontId="0" fillId="2" borderId="7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showOutlineSymbols="0" zoomScale="75" zoomScaleNormal="75" zoomScaleSheetLayoutView="75" workbookViewId="0" topLeftCell="A1">
      <selection activeCell="A74" sqref="A74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16384" width="11.4453125" style="0" customWidth="1"/>
  </cols>
  <sheetData>
    <row r="1" spans="1:7" ht="15">
      <c r="A1" s="33"/>
      <c r="B1" s="20"/>
      <c r="C1" s="20"/>
      <c r="D1" s="20"/>
      <c r="E1" s="20"/>
      <c r="F1" s="20"/>
      <c r="G1" s="6"/>
    </row>
    <row r="2" spans="1:7" ht="15">
      <c r="A2" s="12"/>
      <c r="B2" s="6"/>
      <c r="C2" s="6"/>
      <c r="D2" s="6"/>
      <c r="E2" s="6"/>
      <c r="F2" s="6"/>
      <c r="G2" s="6"/>
    </row>
    <row r="3" spans="1:7" ht="15">
      <c r="A3" s="12"/>
      <c r="B3" s="6"/>
      <c r="C3" s="6"/>
      <c r="D3" s="6"/>
      <c r="E3" s="6"/>
      <c r="F3" s="6"/>
      <c r="G3" s="6"/>
    </row>
    <row r="4" spans="1:7" ht="15">
      <c r="A4" s="12"/>
      <c r="B4" s="6"/>
      <c r="C4" s="6"/>
      <c r="D4" s="6"/>
      <c r="E4" s="6"/>
      <c r="F4" s="6"/>
      <c r="G4" s="6"/>
    </row>
    <row r="5" spans="1:7" ht="9" customHeight="1">
      <c r="A5" s="12"/>
      <c r="B5" s="6"/>
      <c r="C5" s="6"/>
      <c r="D5" s="6"/>
      <c r="E5" s="6"/>
      <c r="F5" s="6"/>
      <c r="G5" s="6"/>
    </row>
    <row r="6" spans="1:7" ht="18.75">
      <c r="A6" s="63" t="s">
        <v>52</v>
      </c>
      <c r="B6" s="6"/>
      <c r="C6" s="6"/>
      <c r="D6" s="6"/>
      <c r="E6" s="6"/>
      <c r="F6" s="6"/>
      <c r="G6" s="6"/>
    </row>
    <row r="7" spans="1:7" ht="18.75">
      <c r="A7" s="64" t="s">
        <v>53</v>
      </c>
      <c r="B7" s="6"/>
      <c r="C7" s="6"/>
      <c r="D7" s="6"/>
      <c r="E7" s="6"/>
      <c r="F7" s="6"/>
      <c r="G7" s="6"/>
    </row>
    <row r="8" spans="1:7" ht="15">
      <c r="A8" s="12"/>
      <c r="B8" s="6"/>
      <c r="C8" s="6"/>
      <c r="D8" s="6"/>
      <c r="E8" s="6"/>
      <c r="F8" s="6"/>
      <c r="G8" s="6"/>
    </row>
    <row r="9" spans="1:7" ht="15.75">
      <c r="A9" s="7"/>
      <c r="B9" s="8"/>
      <c r="C9" s="8"/>
      <c r="D9" s="8"/>
      <c r="E9" s="8"/>
      <c r="F9" s="62"/>
      <c r="G9" s="6"/>
    </row>
    <row r="10" spans="1:6" ht="18">
      <c r="A10" s="23" t="s">
        <v>0</v>
      </c>
      <c r="B10" s="24"/>
      <c r="C10" s="24"/>
      <c r="D10" s="24"/>
      <c r="E10" s="24"/>
      <c r="F10" s="25"/>
    </row>
    <row r="11" spans="1:6" ht="18">
      <c r="A11" s="16" t="s">
        <v>1</v>
      </c>
      <c r="B11" s="19"/>
      <c r="C11" s="19"/>
      <c r="D11" s="19"/>
      <c r="E11" s="19"/>
      <c r="F11" s="15"/>
    </row>
    <row r="12" spans="1:6" ht="18">
      <c r="A12" s="16" t="s">
        <v>49</v>
      </c>
      <c r="B12" s="19"/>
      <c r="C12" s="19"/>
      <c r="D12" s="19"/>
      <c r="E12" s="19"/>
      <c r="F12" s="15"/>
    </row>
    <row r="13" spans="1:6" ht="15">
      <c r="A13" s="7" t="s">
        <v>43</v>
      </c>
      <c r="B13" s="8"/>
      <c r="C13" s="8"/>
      <c r="D13" s="8"/>
      <c r="E13" s="8"/>
      <c r="F13" s="11"/>
    </row>
    <row r="14" spans="1:6" ht="15.75">
      <c r="A14" s="12"/>
      <c r="B14" s="40">
        <v>2006</v>
      </c>
      <c r="C14" s="1"/>
      <c r="D14" s="40">
        <v>2007</v>
      </c>
      <c r="E14" s="36"/>
      <c r="F14" s="40">
        <v>2007</v>
      </c>
    </row>
    <row r="15" spans="1:6" ht="15.75">
      <c r="A15" s="12"/>
      <c r="B15" s="41" t="s">
        <v>51</v>
      </c>
      <c r="C15" s="2"/>
      <c r="D15" s="41" t="s">
        <v>48</v>
      </c>
      <c r="E15" s="37"/>
      <c r="F15" s="41" t="s">
        <v>50</v>
      </c>
    </row>
    <row r="16" spans="1:6" ht="15.75">
      <c r="A16" s="12"/>
      <c r="B16" s="42" t="s">
        <v>2</v>
      </c>
      <c r="C16" s="2"/>
      <c r="D16" s="42" t="s">
        <v>2</v>
      </c>
      <c r="E16" s="37"/>
      <c r="F16" s="42" t="s">
        <v>2</v>
      </c>
    </row>
    <row r="17" spans="1:6" ht="15.75">
      <c r="A17" s="65" t="s">
        <v>37</v>
      </c>
      <c r="B17" s="43"/>
      <c r="D17" s="43"/>
      <c r="E17" s="6"/>
      <c r="F17" s="43"/>
    </row>
    <row r="18" spans="1:6" ht="15.75">
      <c r="A18" s="17" t="s">
        <v>3</v>
      </c>
      <c r="B18" s="43"/>
      <c r="D18" s="43"/>
      <c r="E18" s="6"/>
      <c r="F18" s="43"/>
    </row>
    <row r="19" spans="1:6" ht="15">
      <c r="A19" s="12" t="s">
        <v>40</v>
      </c>
      <c r="B19" s="43">
        <f>64376186-67860+15813491+14533</f>
        <v>80136350</v>
      </c>
      <c r="D19" s="53">
        <f>70526356-77711+18049748+14625</f>
        <v>88513018</v>
      </c>
      <c r="E19" s="6"/>
      <c r="F19" s="53">
        <f>71002952-76340+17518261+14625</f>
        <v>88459498</v>
      </c>
    </row>
    <row r="20" spans="1:6" ht="15">
      <c r="A20" s="12" t="s">
        <v>41</v>
      </c>
      <c r="B20" s="44">
        <f>26940+7195308+116657253+7559506+598-64376186+67860</f>
        <v>67131279</v>
      </c>
      <c r="D20" s="53">
        <f>31584+9849731+134155799+8231824+3191-70526356+77711</f>
        <v>81823484</v>
      </c>
      <c r="E20" s="6"/>
      <c r="F20" s="53">
        <f>33175+8956993+133105420+8268888+337-71002952+76340</f>
        <v>79438201</v>
      </c>
    </row>
    <row r="21" spans="1:6" ht="15.75">
      <c r="A21" s="17" t="s">
        <v>39</v>
      </c>
      <c r="B21" s="45">
        <f>+B19+B20</f>
        <v>147267629</v>
      </c>
      <c r="C21" s="26"/>
      <c r="D21" s="54">
        <f>+D19+D20</f>
        <v>170336502</v>
      </c>
      <c r="E21" s="38"/>
      <c r="F21" s="54">
        <f>+F19+F20</f>
        <v>167897699</v>
      </c>
    </row>
    <row r="22" spans="1:6" ht="15">
      <c r="A22" s="12"/>
      <c r="B22" s="43"/>
      <c r="D22" s="43"/>
      <c r="E22" s="6"/>
      <c r="F22" s="43"/>
    </row>
    <row r="23" spans="1:6" ht="15.75">
      <c r="A23" s="17" t="s">
        <v>4</v>
      </c>
      <c r="B23" s="43"/>
      <c r="D23" s="43"/>
      <c r="E23" s="6"/>
      <c r="F23" s="43"/>
    </row>
    <row r="24" spans="1:6" ht="15">
      <c r="A24" s="12" t="s">
        <v>5</v>
      </c>
      <c r="B24" s="43" t="s">
        <v>6</v>
      </c>
      <c r="D24" s="43" t="s">
        <v>6</v>
      </c>
      <c r="E24" s="6"/>
      <c r="F24" s="43" t="s">
        <v>6</v>
      </c>
    </row>
    <row r="25" spans="1:6" ht="15">
      <c r="A25" s="12" t="s">
        <v>7</v>
      </c>
      <c r="B25" s="43">
        <v>414</v>
      </c>
      <c r="D25" s="53">
        <v>0</v>
      </c>
      <c r="E25" s="6"/>
      <c r="F25" s="53">
        <v>0</v>
      </c>
    </row>
    <row r="26" spans="1:6" ht="15">
      <c r="A26" s="12" t="s">
        <v>8</v>
      </c>
      <c r="B26" s="21">
        <v>6761029</v>
      </c>
      <c r="D26" s="53">
        <v>602942</v>
      </c>
      <c r="E26" s="6"/>
      <c r="F26" s="53">
        <v>601361</v>
      </c>
    </row>
    <row r="27" spans="1:6" ht="15">
      <c r="A27" s="12" t="s">
        <v>9</v>
      </c>
      <c r="B27" s="21">
        <v>78068469</v>
      </c>
      <c r="D27" s="53">
        <v>68010043</v>
      </c>
      <c r="E27" s="6"/>
      <c r="F27" s="53">
        <v>68014144</v>
      </c>
    </row>
    <row r="28" spans="1:6" ht="15">
      <c r="A28" s="12" t="s">
        <v>10</v>
      </c>
      <c r="B28" s="43">
        <f>2331589+206984</f>
        <v>2538573</v>
      </c>
      <c r="D28" s="53">
        <f>1043779-80346</f>
        <v>963433</v>
      </c>
      <c r="E28" s="6"/>
      <c r="F28" s="53">
        <f>1043828-80346</f>
        <v>963482</v>
      </c>
    </row>
    <row r="29" spans="1:6" ht="15.75" hidden="1">
      <c r="A29" s="12" t="s">
        <v>11</v>
      </c>
      <c r="B29" s="43">
        <v>0</v>
      </c>
      <c r="C29" s="4"/>
      <c r="D29" s="43">
        <v>0</v>
      </c>
      <c r="E29" s="39"/>
      <c r="F29" s="43">
        <v>0</v>
      </c>
    </row>
    <row r="30" spans="1:6" ht="15">
      <c r="A30" s="12" t="s">
        <v>12</v>
      </c>
      <c r="B30" s="46">
        <v>0</v>
      </c>
      <c r="D30" s="53">
        <v>24</v>
      </c>
      <c r="E30" s="6"/>
      <c r="F30" s="53">
        <v>2</v>
      </c>
    </row>
    <row r="31" spans="1:6" ht="15">
      <c r="A31" s="12" t="s">
        <v>13</v>
      </c>
      <c r="B31" s="47">
        <f>48197+2906624+66087+1644349+252662+4027130+9758522</f>
        <v>18703571</v>
      </c>
      <c r="D31" s="55">
        <f>59742+2999595+49134+1876789+9673+10762291+10301015+1</f>
        <v>26058240</v>
      </c>
      <c r="E31" s="6"/>
      <c r="F31" s="55">
        <f>55354+2999595+52643+1846366+9484+11047077+11390394</f>
        <v>27400913</v>
      </c>
    </row>
    <row r="32" spans="1:6" ht="15.75">
      <c r="A32" s="17" t="s">
        <v>14</v>
      </c>
      <c r="B32" s="48">
        <f>SUM(B25:B31)</f>
        <v>106072056</v>
      </c>
      <c r="C32" s="3"/>
      <c r="D32" s="48">
        <f>SUM(D25:D31)</f>
        <v>95634682</v>
      </c>
      <c r="E32" s="5"/>
      <c r="F32" s="48">
        <f>SUM(F25:F31)</f>
        <v>96979902</v>
      </c>
    </row>
    <row r="33" spans="1:6" ht="16.5" thickBot="1">
      <c r="A33" s="65" t="s">
        <v>15</v>
      </c>
      <c r="B33" s="49">
        <f>+B32+B21</f>
        <v>253339685</v>
      </c>
      <c r="C33" s="3"/>
      <c r="D33" s="49">
        <f>+D32+D21</f>
        <v>265971184</v>
      </c>
      <c r="E33" s="5"/>
      <c r="F33" s="49">
        <f>+F32+F21</f>
        <v>264877601</v>
      </c>
    </row>
    <row r="34" spans="1:6" ht="15.75" thickTop="1">
      <c r="A34" s="66"/>
      <c r="B34" s="43"/>
      <c r="D34" s="43"/>
      <c r="E34" s="6"/>
      <c r="F34" s="43"/>
    </row>
    <row r="35" spans="1:6" ht="15.75">
      <c r="A35" s="65" t="s">
        <v>16</v>
      </c>
      <c r="B35" s="43"/>
      <c r="D35" s="43"/>
      <c r="E35" s="6"/>
      <c r="F35" s="43"/>
    </row>
    <row r="36" spans="1:6" ht="15.75">
      <c r="A36" s="17" t="s">
        <v>17</v>
      </c>
      <c r="B36" s="50"/>
      <c r="D36" s="50"/>
      <c r="E36" s="6"/>
      <c r="F36" s="50"/>
    </row>
    <row r="37" spans="1:6" ht="15">
      <c r="A37" s="12" t="s">
        <v>18</v>
      </c>
      <c r="B37" s="43">
        <f>29074213+1354601</f>
        <v>30428814</v>
      </c>
      <c r="D37" s="53">
        <f>35063978+1642876</f>
        <v>36706854</v>
      </c>
      <c r="E37" s="6"/>
      <c r="F37" s="53">
        <f>34432549+1589039</f>
        <v>36021588</v>
      </c>
    </row>
    <row r="38" spans="1:6" ht="15">
      <c r="A38" s="12" t="s">
        <v>19</v>
      </c>
      <c r="B38" s="50"/>
      <c r="D38" s="50"/>
      <c r="E38" s="6"/>
      <c r="F38" s="50"/>
    </row>
    <row r="39" spans="1:6" ht="15">
      <c r="A39" s="12" t="s">
        <v>20</v>
      </c>
      <c r="B39" s="43">
        <f>19483203+10971705+1278344+270568</f>
        <v>32003820</v>
      </c>
      <c r="D39" s="53">
        <f>16754630+242663+14999120+1816118+188</f>
        <v>33812719</v>
      </c>
      <c r="E39" s="6"/>
      <c r="F39" s="53">
        <f>19192770+248748+14476499+1822573+189</f>
        <v>35740779</v>
      </c>
    </row>
    <row r="40" spans="1:6" ht="15">
      <c r="A40" s="12" t="s">
        <v>21</v>
      </c>
      <c r="B40" s="43">
        <v>65895</v>
      </c>
      <c r="D40" s="43">
        <v>65895</v>
      </c>
      <c r="E40" s="6"/>
      <c r="F40" s="43">
        <v>65895</v>
      </c>
    </row>
    <row r="41" spans="1:6" ht="15">
      <c r="A41" s="12" t="s">
        <v>22</v>
      </c>
      <c r="B41" s="43">
        <f>27883662-1817500</f>
        <v>26066162</v>
      </c>
      <c r="D41" s="53">
        <f>33562209-4287000</f>
        <v>29275209</v>
      </c>
      <c r="E41" s="6"/>
      <c r="F41" s="53">
        <f>31675766-2045000</f>
        <v>29630766</v>
      </c>
    </row>
    <row r="42" spans="1:6" ht="15">
      <c r="A42" s="12" t="s">
        <v>23</v>
      </c>
      <c r="B42" s="47">
        <f>161997765-270568-148411215-10971705-1278344-65895</f>
        <v>1000038</v>
      </c>
      <c r="D42" s="55">
        <f>166146643-242663-120749772-27375448-14999120-1816118-188-65895</f>
        <v>897439</v>
      </c>
      <c r="E42" s="6"/>
      <c r="F42" s="55">
        <f>164390439-248748-114371820-32609648-14476499-1822573-189-65895</f>
        <v>795067</v>
      </c>
    </row>
    <row r="43" spans="1:6" ht="15.75">
      <c r="A43" s="17" t="s">
        <v>24</v>
      </c>
      <c r="B43" s="51">
        <f>SUM(B37:B42)</f>
        <v>89564729</v>
      </c>
      <c r="C43" s="3"/>
      <c r="D43" s="51">
        <f>SUM(D37:D42)</f>
        <v>100758116</v>
      </c>
      <c r="E43" s="5"/>
      <c r="F43" s="51">
        <f>SUM(F37:F42)</f>
        <v>102254095</v>
      </c>
    </row>
    <row r="44" spans="1:6" ht="15">
      <c r="A44" s="18"/>
      <c r="B44" s="43"/>
      <c r="D44" s="43"/>
      <c r="E44" s="6"/>
      <c r="F44" s="43"/>
    </row>
    <row r="45" spans="1:6" ht="15.75">
      <c r="A45" s="17" t="s">
        <v>25</v>
      </c>
      <c r="B45" s="43"/>
      <c r="D45" s="43"/>
      <c r="E45" s="6"/>
      <c r="F45" s="43"/>
    </row>
    <row r="46" spans="1:6" ht="15">
      <c r="A46" s="12" t="s">
        <v>26</v>
      </c>
      <c r="B46" s="43"/>
      <c r="D46" s="43"/>
      <c r="E46" s="6"/>
      <c r="F46" s="43"/>
    </row>
    <row r="47" spans="1:6" ht="15">
      <c r="A47" s="12" t="s">
        <v>27</v>
      </c>
      <c r="B47" s="43">
        <v>3792666</v>
      </c>
      <c r="D47" s="43">
        <v>3913978</v>
      </c>
      <c r="E47" s="6"/>
      <c r="F47" s="43">
        <v>3913978</v>
      </c>
    </row>
    <row r="48" spans="1:6" ht="15">
      <c r="A48" s="12" t="s">
        <v>28</v>
      </c>
      <c r="B48" s="43">
        <f>145086+20172+56374</f>
        <v>221632</v>
      </c>
      <c r="D48" s="53">
        <f>86996+53955-4059</f>
        <v>136892</v>
      </c>
      <c r="E48" s="6"/>
      <c r="F48" s="53">
        <f>87355+22276+13426</f>
        <v>123057</v>
      </c>
    </row>
    <row r="49" spans="1:6" ht="15">
      <c r="A49" s="12" t="s">
        <v>42</v>
      </c>
      <c r="B49" s="43">
        <f>1817500+148411215</f>
        <v>150228715</v>
      </c>
      <c r="D49" s="53">
        <f>120749772+27375448+4287000</f>
        <v>152412220</v>
      </c>
      <c r="E49" s="6"/>
      <c r="F49" s="53">
        <f>2045000+114371820+32609648</f>
        <v>149026468</v>
      </c>
    </row>
    <row r="50" spans="1:6" ht="15">
      <c r="A50" s="12" t="s">
        <v>45</v>
      </c>
      <c r="B50" s="43">
        <v>0</v>
      </c>
      <c r="D50" s="53">
        <f>1136546-80346</f>
        <v>1056200</v>
      </c>
      <c r="E50" s="6"/>
      <c r="F50" s="53">
        <f>1020623-80346</f>
        <v>940277</v>
      </c>
    </row>
    <row r="51" spans="1:6" ht="15.75">
      <c r="A51" s="12" t="s">
        <v>29</v>
      </c>
      <c r="B51" s="43">
        <f>6479085+797119</f>
        <v>7276204</v>
      </c>
      <c r="D51" s="53">
        <f>3731764+812817-2</f>
        <v>4544579</v>
      </c>
      <c r="E51" s="5"/>
      <c r="F51" s="53">
        <f>3817434+946933</f>
        <v>4764367</v>
      </c>
    </row>
    <row r="52" spans="1:6" ht="15.75">
      <c r="A52" s="17" t="s">
        <v>30</v>
      </c>
      <c r="B52" s="48">
        <f>SUM(B47:B51)</f>
        <v>161519217</v>
      </c>
      <c r="C52" s="3"/>
      <c r="D52" s="48">
        <f>SUM(D47:D51)</f>
        <v>162063869</v>
      </c>
      <c r="E52" s="6"/>
      <c r="F52" s="48">
        <f>SUM(F47:F51)</f>
        <v>158768147</v>
      </c>
    </row>
    <row r="53" spans="1:6" ht="15">
      <c r="A53" s="12"/>
      <c r="B53" s="43"/>
      <c r="D53" s="43"/>
      <c r="E53" s="6"/>
      <c r="F53" s="43"/>
    </row>
    <row r="54" spans="1:6" ht="15.75">
      <c r="A54" s="17" t="s">
        <v>31</v>
      </c>
      <c r="B54" s="43"/>
      <c r="D54" s="43"/>
      <c r="E54" s="6"/>
      <c r="F54" s="43"/>
    </row>
    <row r="55" spans="1:6" ht="15">
      <c r="A55" s="12" t="s">
        <v>32</v>
      </c>
      <c r="B55" s="43"/>
      <c r="D55" s="43"/>
      <c r="E55" s="6"/>
      <c r="F55" s="43"/>
    </row>
    <row r="56" spans="1:6" ht="15">
      <c r="A56" s="12" t="s">
        <v>33</v>
      </c>
      <c r="B56" s="43">
        <f>4000</f>
        <v>4000</v>
      </c>
      <c r="D56" s="43">
        <f>4000</f>
        <v>4000</v>
      </c>
      <c r="E56" s="6"/>
      <c r="F56" s="43">
        <f>4000</f>
        <v>4000</v>
      </c>
    </row>
    <row r="57" spans="1:6" ht="15">
      <c r="A57" s="12" t="s">
        <v>34</v>
      </c>
      <c r="B57" s="43">
        <v>20000</v>
      </c>
      <c r="D57" s="43">
        <v>20000</v>
      </c>
      <c r="E57" s="6"/>
      <c r="F57" s="43">
        <v>20000</v>
      </c>
    </row>
    <row r="58" spans="1:6" ht="15">
      <c r="A58" s="12" t="s">
        <v>38</v>
      </c>
      <c r="B58" s="47">
        <v>2231739</v>
      </c>
      <c r="D58" s="55">
        <v>3125199</v>
      </c>
      <c r="E58" s="6"/>
      <c r="F58" s="55">
        <v>3831359</v>
      </c>
    </row>
    <row r="59" spans="1:6" ht="15.75">
      <c r="A59" s="17" t="s">
        <v>35</v>
      </c>
      <c r="B59" s="52">
        <f>SUM(B56:B58)</f>
        <v>2255739</v>
      </c>
      <c r="C59" s="5"/>
      <c r="D59" s="52">
        <f>SUM(D56:D58)</f>
        <v>3149199</v>
      </c>
      <c r="E59" s="5"/>
      <c r="F59" s="56">
        <f>SUM(F56:F58)</f>
        <v>3855359</v>
      </c>
    </row>
    <row r="60" spans="1:6" ht="16.5" thickBot="1">
      <c r="A60" s="67" t="s">
        <v>36</v>
      </c>
      <c r="B60" s="22">
        <f>B43+B52+B59</f>
        <v>253339685</v>
      </c>
      <c r="C60" s="13"/>
      <c r="D60" s="22">
        <f>D43+D52+D59</f>
        <v>265971184</v>
      </c>
      <c r="E60" s="14"/>
      <c r="F60" s="57">
        <f>F43+F52+F59</f>
        <v>264877601</v>
      </c>
    </row>
    <row r="61" spans="1:6" ht="15.75" thickTop="1">
      <c r="A61" s="12"/>
      <c r="B61" s="34"/>
      <c r="C61" s="6"/>
      <c r="D61" s="6"/>
      <c r="E61" s="6"/>
      <c r="F61" s="58"/>
    </row>
    <row r="62" spans="1:6" ht="15" customHeight="1">
      <c r="A62" s="7"/>
      <c r="B62" s="8"/>
      <c r="C62" s="9"/>
      <c r="D62" s="10"/>
      <c r="E62" s="9"/>
      <c r="F62" s="59"/>
    </row>
    <row r="63" spans="1:6" ht="19.5" customHeight="1">
      <c r="A63" s="31" t="s">
        <v>44</v>
      </c>
      <c r="B63" s="27"/>
      <c r="C63" s="28"/>
      <c r="D63" s="35"/>
      <c r="E63" s="27"/>
      <c r="F63" s="60"/>
    </row>
    <row r="64" spans="1:6" ht="15.75" customHeight="1">
      <c r="A64" s="32" t="s">
        <v>54</v>
      </c>
      <c r="B64" s="6"/>
      <c r="C64" s="28"/>
      <c r="D64" s="35"/>
      <c r="E64" s="27"/>
      <c r="F64" s="68"/>
    </row>
    <row r="65" spans="1:10" ht="12.75" customHeight="1">
      <c r="A65" s="32" t="s">
        <v>46</v>
      </c>
      <c r="C65" s="30"/>
      <c r="D65" s="30"/>
      <c r="E65" s="30"/>
      <c r="F65" s="69"/>
      <c r="G65" s="30"/>
      <c r="H65" s="30"/>
      <c r="I65" s="30"/>
      <c r="J65" s="30"/>
    </row>
    <row r="66" spans="1:6" ht="15.75">
      <c r="A66" s="7" t="s">
        <v>47</v>
      </c>
      <c r="B66" s="29"/>
      <c r="C66" s="29"/>
      <c r="D66" s="29"/>
      <c r="E66" s="29"/>
      <c r="F66" s="61"/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2007-07-19T19:13:47Z</cp:lastPrinted>
  <dcterms:created xsi:type="dcterms:W3CDTF">2000-01-13T22:55:02Z</dcterms:created>
  <dcterms:modified xsi:type="dcterms:W3CDTF">2007-07-25T16:36:15Z</dcterms:modified>
  <cp:category/>
  <cp:version/>
  <cp:contentType/>
  <cp:contentStatus/>
</cp:coreProperties>
</file>