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5480" windowHeight="11280"/>
  </bookViews>
  <sheets>
    <sheet name="Balance Sheet - 11 April 2012" sheetId="1" r:id="rId1"/>
  </sheets>
  <definedNames>
    <definedName name="_xlnm.Print_Area" localSheetId="0">'Balance Sheet - 11 April 2012'!$A$11:$F$67</definedName>
    <definedName name="_xlnm.Print_Area">'Balance Sheet - 11 April 2012'!$A$10:$F$63</definedName>
  </definedNames>
  <calcPr calcId="145621"/>
</workbook>
</file>

<file path=xl/calcChain.xml><?xml version="1.0" encoding="utf-8"?>
<calcChain xmlns="http://schemas.openxmlformats.org/spreadsheetml/2006/main">
  <c r="F33" i="1" l="1"/>
  <c r="F52" i="1"/>
  <c r="F42" i="1"/>
  <c r="D33" i="1"/>
  <c r="D42" i="1"/>
  <c r="D59" i="1" l="1"/>
  <c r="D52" i="1"/>
  <c r="D49" i="1"/>
  <c r="D41" i="1"/>
  <c r="D39" i="1"/>
  <c r="D30" i="1"/>
  <c r="D22" i="1"/>
  <c r="B57" i="1" l="1"/>
  <c r="B60" i="1" s="1"/>
  <c r="B52" i="1"/>
  <c r="B51" i="1"/>
  <c r="B50" i="1"/>
  <c r="B49" i="1"/>
  <c r="B44" i="1"/>
  <c r="B43" i="1"/>
  <c r="B42" i="1"/>
  <c r="B41" i="1"/>
  <c r="B39" i="1"/>
  <c r="B33" i="1"/>
  <c r="B30" i="1"/>
  <c r="B28" i="1"/>
  <c r="B27" i="1"/>
  <c r="B21" i="1"/>
  <c r="B20" i="1"/>
  <c r="F27" i="1"/>
  <c r="F44" i="1"/>
  <c r="B53" i="1" l="1"/>
  <c r="B23" i="1"/>
  <c r="B45" i="1"/>
  <c r="B61" i="1" s="1"/>
  <c r="B34" i="1"/>
  <c r="B35" i="1" s="1"/>
  <c r="F50" i="1"/>
  <c r="F49" i="1"/>
  <c r="F43" i="1" l="1"/>
  <c r="F41" i="1"/>
  <c r="F39" i="1"/>
  <c r="F21" i="1"/>
  <c r="F20" i="1"/>
  <c r="D60" i="1"/>
  <c r="D57" i="1"/>
  <c r="D50" i="1"/>
  <c r="D48" i="1"/>
  <c r="D44" i="1"/>
  <c r="D43" i="1"/>
  <c r="D28" i="1"/>
  <c r="D27" i="1"/>
  <c r="D21" i="1"/>
  <c r="D20" i="1"/>
  <c r="D23" i="1" l="1"/>
  <c r="D34" i="1"/>
  <c r="D35" i="1" s="1"/>
  <c r="D53" i="1"/>
  <c r="D45" i="1"/>
  <c r="D61" i="1" s="1"/>
  <c r="F48" i="1" l="1"/>
  <c r="F53" i="1" l="1"/>
  <c r="F28" i="1"/>
  <c r="F57" i="1"/>
  <c r="E69" i="1"/>
  <c r="F23" i="1"/>
  <c r="F45" i="1"/>
  <c r="D69" i="1"/>
  <c r="F60" i="1" l="1"/>
  <c r="F34" i="1"/>
  <c r="F35" i="1" s="1"/>
  <c r="F61" i="1"/>
  <c r="B69" i="1"/>
  <c r="F69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<sst xmlns="http://schemas.openxmlformats.org/spreadsheetml/2006/main" count="59" uniqueCount="55">
  <si>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</si>
  <si>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</si>
  <si>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</si>
  <si>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</si>
  <si>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</si>
  <si>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</si>
  <si>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</si>
  <si>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</si>
  <si>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</si>
  <si>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</si>
  <si>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</si>
  <si>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</si>
  <si>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</si>
  <si>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</si>
  <si>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</si>
  <si>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</si>
  <si>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</si>
  <si>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</si>
  <si>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</si>
  <si>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</si>
  <si>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</si>
  <si>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</si>
  <si>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</si>
  <si>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</si>
  <si>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</si>
  <si>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</si>
  <si>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</si>
  <si>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</si>
  <si>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</si>
  <si>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</si>
  <si>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</si>
  <si>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</si>
  <si>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</si>
  <si>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</si>
  <si>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</si>
  <si>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</si>
  <si>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</si>
  <si>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</si>
  <si>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</si>
  <si>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</si>
  <si>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</si>
  <si>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</si>
  <si>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</si>
  <si>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</si>
  <si>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</si>
  <si>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</si>
  <si>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</si>
  <si>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</si>
  <si>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28 MARCH</t>
  </si>
  <si>
    <t>As At 11 APRIL 2012</t>
  </si>
  <si>
    <t>11 APRIL</t>
  </si>
  <si>
    <r>
      <t xml:space="preserve">* </t>
    </r>
    <r>
      <rPr>
        <sz val="12"/>
        <rFont val="Arial Unicode MS"/>
        <family val="2"/>
      </rPr>
      <t>The year to date profit of $470.77mn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</si>
  <si>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13 APRIL</t>
  </si>
  <si>
    <t>News Release</t>
  </si>
  <si>
    <t>25 April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</si>
</sst>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showOutlineSymbols="0" zoomScale="75" zoomScaleNormal="75" zoomScaleSheetLayoutView="75" workbookViewId="0">
      <selection activeCell="A92" sqref="A92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49</v>
      </c>
      <c r="B13" s="13"/>
      <c r="C13" s="14"/>
      <c r="D13" s="13"/>
      <c r="E13" s="14"/>
      <c r="F13" s="13"/>
    </row>
    <row r="14" spans="1:6" s="11" customFormat="1">
      <c r="A14" s="15" t="s">
        <v>2</v>
      </c>
      <c r="B14" s="16"/>
      <c r="C14" s="16"/>
      <c r="D14" s="16"/>
      <c r="E14" s="16"/>
      <c r="F14" s="17"/>
    </row>
    <row r="15" spans="1:6" s="11" customFormat="1">
      <c r="A15" s="18"/>
      <c r="B15" s="50">
        <v>2011</v>
      </c>
      <c r="C15" s="19"/>
      <c r="D15" s="50">
        <v>2012</v>
      </c>
      <c r="E15" s="20"/>
      <c r="F15" s="50">
        <v>2012</v>
      </c>
    </row>
    <row r="16" spans="1:6" s="11" customFormat="1">
      <c r="A16" s="18"/>
      <c r="B16" s="51" t="s">
        <v>52</v>
      </c>
      <c r="C16" s="21"/>
      <c r="D16" s="51" t="s">
        <v>48</v>
      </c>
      <c r="E16" s="21"/>
      <c r="F16" s="51" t="s">
        <v>50</v>
      </c>
    </row>
    <row r="17" spans="1:6" s="11" customFormat="1">
      <c r="A17" s="18"/>
      <c r="B17" s="52" t="s">
        <v>3</v>
      </c>
      <c r="C17" s="21"/>
      <c r="D17" s="52" t="s">
        <v>3</v>
      </c>
      <c r="E17" s="21"/>
      <c r="F17" s="52" t="s">
        <v>3</v>
      </c>
    </row>
    <row r="18" spans="1:6" s="11" customFormat="1">
      <c r="A18" s="22" t="s">
        <v>4</v>
      </c>
      <c r="B18" s="53"/>
      <c r="C18" s="23"/>
      <c r="D18" s="53"/>
      <c r="E18" s="23"/>
      <c r="F18" s="53"/>
    </row>
    <row r="19" spans="1:6" s="11" customFormat="1">
      <c r="A19" s="24" t="s">
        <v>5</v>
      </c>
      <c r="B19" s="53"/>
      <c r="C19" s="23"/>
      <c r="D19" s="53"/>
      <c r="E19" s="23"/>
      <c r="F19" s="53"/>
    </row>
    <row r="20" spans="1:6" s="11" customFormat="1">
      <c r="A20" s="18" t="s">
        <v>6</v>
      </c>
      <c r="B20" s="54">
        <f>46244505-22361</f>
        <v>46222144</v>
      </c>
      <c r="C20" s="25"/>
      <c r="D20" s="54">
        <f>44093539-27981</f>
        <v>44065558</v>
      </c>
      <c r="E20" s="25"/>
      <c r="F20" s="54">
        <f>45802864-28488</f>
        <v>45774376</v>
      </c>
    </row>
    <row r="21" spans="1:6" s="11" customFormat="1">
      <c r="A21" s="18" t="s">
        <v>7</v>
      </c>
      <c r="B21" s="54">
        <f>70521+18022221+238955491+13256321+669-46244505+22361</f>
        <v>224083079</v>
      </c>
      <c r="C21" s="25"/>
      <c r="D21" s="54">
        <f>54488+41939019+152827098+13596534+231-44093539+27981</f>
        <v>164351812</v>
      </c>
      <c r="E21" s="25"/>
      <c r="F21" s="54">
        <f>55247+32830236+154495722+13601526+357-45802864+28488</f>
        <v>155208712</v>
      </c>
    </row>
    <row r="22" spans="1:6" s="11" customFormat="1">
      <c r="A22" s="18" t="s">
        <v>40</v>
      </c>
      <c r="B22" s="54">
        <v>28460014</v>
      </c>
      <c r="C22" s="25"/>
      <c r="D22" s="54">
        <f>28291198+8705</f>
        <v>28299903</v>
      </c>
      <c r="E22" s="25"/>
      <c r="F22" s="54">
        <v>28291198</v>
      </c>
    </row>
    <row r="23" spans="1:6" s="11" customFormat="1">
      <c r="A23" s="24" t="s">
        <v>8</v>
      </c>
      <c r="B23" s="55">
        <f>+B20+B21+B22</f>
        <v>298765237</v>
      </c>
      <c r="C23" s="26"/>
      <c r="D23" s="55">
        <f>+D20+D21+D22</f>
        <v>236717273</v>
      </c>
      <c r="E23" s="26"/>
      <c r="F23" s="55">
        <f>+F20+F21+F22</f>
        <v>229274286</v>
      </c>
    </row>
    <row r="24" spans="1:6" s="11" customFormat="1">
      <c r="A24" s="18"/>
      <c r="B24" s="54"/>
      <c r="C24" s="25"/>
      <c r="D24" s="54"/>
      <c r="E24" s="25"/>
      <c r="F24" s="54"/>
    </row>
    <row r="25" spans="1:6" s="11" customFormat="1">
      <c r="A25" s="24" t="s">
        <v>9</v>
      </c>
      <c r="B25" s="54"/>
      <c r="C25" s="25"/>
      <c r="D25" s="54"/>
      <c r="E25" s="25"/>
      <c r="F25" s="54"/>
    </row>
    <row r="26" spans="1:6" s="11" customFormat="1">
      <c r="A26" s="18" t="s">
        <v>10</v>
      </c>
      <c r="B26" s="54" t="s">
        <v>11</v>
      </c>
      <c r="C26" s="25"/>
      <c r="D26" s="54" t="s">
        <v>11</v>
      </c>
      <c r="E26" s="25"/>
      <c r="F26" s="54" t="s">
        <v>11</v>
      </c>
    </row>
    <row r="27" spans="1:6" s="11" customFormat="1">
      <c r="A27" s="18" t="s">
        <v>42</v>
      </c>
      <c r="B27" s="54">
        <f>268+89322337</f>
        <v>89322605</v>
      </c>
      <c r="C27" s="25"/>
      <c r="D27" s="54">
        <f>357+90414694</f>
        <v>90415051</v>
      </c>
      <c r="E27" s="25"/>
      <c r="F27" s="54">
        <f>359+92690161</f>
        <v>92690520</v>
      </c>
    </row>
    <row r="28" spans="1:6" s="11" customFormat="1" hidden="1">
      <c r="A28" s="18" t="s">
        <v>12</v>
      </c>
      <c r="B28" s="54">
        <f>0</f>
        <v>0</v>
      </c>
      <c r="C28" s="25"/>
      <c r="D28" s="54">
        <f>0</f>
        <v>0</v>
      </c>
      <c r="E28" s="25"/>
      <c r="F28" s="54">
        <f>0</f>
        <v>0</v>
      </c>
    </row>
    <row r="29" spans="1:6" s="11" customFormat="1" hidden="1">
      <c r="A29" s="18" t="s">
        <v>13</v>
      </c>
      <c r="B29" s="54">
        <v>0</v>
      </c>
      <c r="C29" s="25"/>
      <c r="D29" s="54">
        <v>0</v>
      </c>
      <c r="E29" s="25"/>
      <c r="F29" s="54">
        <v>0</v>
      </c>
    </row>
    <row r="30" spans="1:6" s="11" customFormat="1">
      <c r="A30" s="18" t="s">
        <v>46</v>
      </c>
      <c r="B30" s="56">
        <f>11939732+590157-3000</f>
        <v>12526889</v>
      </c>
      <c r="C30" s="44"/>
      <c r="D30" s="56">
        <f>16309584-3084861</f>
        <v>13224723</v>
      </c>
      <c r="E30" s="25"/>
      <c r="F30" s="56">
        <v>13369262</v>
      </c>
    </row>
    <row r="31" spans="1:6" s="11" customFormat="1" ht="17.25" hidden="1" customHeight="1">
      <c r="A31" s="18" t="s">
        <v>14</v>
      </c>
      <c r="B31" s="54">
        <v>0</v>
      </c>
      <c r="C31" s="27"/>
      <c r="D31" s="54">
        <v>0</v>
      </c>
      <c r="E31" s="28"/>
      <c r="F31" s="54">
        <v>0</v>
      </c>
    </row>
    <row r="32" spans="1:6" s="11" customFormat="1">
      <c r="A32" s="18" t="s">
        <v>15</v>
      </c>
      <c r="B32" s="54">
        <v>26</v>
      </c>
      <c r="C32" s="25"/>
      <c r="D32" s="54">
        <v>95</v>
      </c>
      <c r="E32" s="25"/>
      <c r="F32" s="54">
        <v>10</v>
      </c>
    </row>
    <row r="33" spans="1:6" s="11" customFormat="1">
      <c r="A33" s="18" t="s">
        <v>16</v>
      </c>
      <c r="B33" s="57">
        <f>70905+4182062+3649145-2507+5363157+9847498+3000</f>
        <v>23113260</v>
      </c>
      <c r="C33" s="25"/>
      <c r="D33" s="57">
        <f>128791+4315897+3497495-2505+3070383+10845732+461569+3151503</f>
        <v>25468865</v>
      </c>
      <c r="E33" s="25"/>
      <c r="F33" s="57">
        <f>106234+4315897+3472038+1158+3351827+11123169+2734839</f>
        <v>25105162</v>
      </c>
    </row>
    <row r="34" spans="1:6" s="11" customFormat="1">
      <c r="A34" s="24" t="s">
        <v>17</v>
      </c>
      <c r="B34" s="58">
        <f>SUM(B27:B33)</f>
        <v>124962780</v>
      </c>
      <c r="C34" s="29"/>
      <c r="D34" s="58">
        <f>SUM(D27:D33)</f>
        <v>129108734</v>
      </c>
      <c r="E34" s="29"/>
      <c r="F34" s="58">
        <f>SUM(F27:F33)</f>
        <v>131164954</v>
      </c>
    </row>
    <row r="35" spans="1:6" s="11" customFormat="1" ht="18" thickBot="1">
      <c r="A35" s="22" t="s">
        <v>18</v>
      </c>
      <c r="B35" s="59">
        <f>+B34+B23</f>
        <v>423728017</v>
      </c>
      <c r="C35" s="29"/>
      <c r="D35" s="59">
        <f>+D34+D23</f>
        <v>365826007</v>
      </c>
      <c r="E35" s="29"/>
      <c r="F35" s="59">
        <f>+F34+F23</f>
        <v>360439240</v>
      </c>
    </row>
    <row r="36" spans="1:6" s="11" customFormat="1" ht="18" thickTop="1">
      <c r="A36" s="18"/>
      <c r="B36" s="54"/>
      <c r="C36" s="25"/>
      <c r="D36" s="54"/>
      <c r="E36" s="25"/>
      <c r="F36" s="54"/>
    </row>
    <row r="37" spans="1:6" s="11" customFormat="1">
      <c r="A37" s="22" t="s">
        <v>19</v>
      </c>
      <c r="B37" s="54"/>
      <c r="C37" s="25"/>
      <c r="D37" s="54"/>
      <c r="E37" s="25"/>
      <c r="F37" s="54"/>
    </row>
    <row r="38" spans="1:6" s="11" customFormat="1">
      <c r="A38" s="24" t="s">
        <v>20</v>
      </c>
      <c r="B38" s="60"/>
      <c r="C38" s="25"/>
      <c r="D38" s="60"/>
      <c r="E38" s="25"/>
      <c r="F38" s="60"/>
    </row>
    <row r="39" spans="1:6" s="11" customFormat="1">
      <c r="A39" s="18" t="s">
        <v>21</v>
      </c>
      <c r="B39" s="54">
        <f>47223043+2202390</f>
        <v>49425433</v>
      </c>
      <c r="C39" s="25"/>
      <c r="D39" s="54">
        <f>52374832+2455138-67831</f>
        <v>54762139</v>
      </c>
      <c r="E39" s="25"/>
      <c r="F39" s="54">
        <f>53606267+2401621</f>
        <v>56007888</v>
      </c>
    </row>
    <row r="40" spans="1:6" s="11" customFormat="1">
      <c r="A40" s="18" t="s">
        <v>22</v>
      </c>
      <c r="B40" s="60"/>
      <c r="C40" s="25"/>
      <c r="D40" s="60"/>
      <c r="E40" s="25"/>
      <c r="F40" s="60"/>
    </row>
    <row r="41" spans="1:6" s="11" customFormat="1">
      <c r="A41" s="18" t="s">
        <v>23</v>
      </c>
      <c r="B41" s="54">
        <f>17813879+31643+124362+230+41423301</f>
        <v>59393415</v>
      </c>
      <c r="C41" s="25"/>
      <c r="D41" s="54">
        <f>20836505+29501+1645368+8637608+3569</f>
        <v>31152551</v>
      </c>
      <c r="E41" s="25"/>
      <c r="F41" s="54">
        <f>12892519+29108+3537+8792892</f>
        <v>21718056</v>
      </c>
    </row>
    <row r="42" spans="1:6" s="11" customFormat="1">
      <c r="A42" s="18" t="s">
        <v>24</v>
      </c>
      <c r="B42" s="54">
        <f>55666779+17223211+6714</f>
        <v>72896704</v>
      </c>
      <c r="C42" s="25"/>
      <c r="D42" s="54">
        <f>57448234+17774391+6929</f>
        <v>75229554</v>
      </c>
      <c r="E42" s="25"/>
      <c r="F42" s="54">
        <f>57448234+17774391+6929</f>
        <v>75229554</v>
      </c>
    </row>
    <row r="43" spans="1:6" s="11" customFormat="1">
      <c r="A43" s="18" t="s">
        <v>25</v>
      </c>
      <c r="B43" s="54">
        <f>55983531-11407000</f>
        <v>44576531</v>
      </c>
      <c r="C43" s="25"/>
      <c r="D43" s="54">
        <f>51784886-4913000</f>
        <v>46871886</v>
      </c>
      <c r="E43" s="25"/>
      <c r="F43" s="54">
        <f>51890500-4195000</f>
        <v>47695500</v>
      </c>
    </row>
    <row r="44" spans="1:6" s="11" customFormat="1">
      <c r="A44" s="18" t="s">
        <v>26</v>
      </c>
      <c r="B44" s="54">
        <f>250113122-31643-134039583-124362-230-41423301-55666779-17223211-6714</f>
        <v>1597299</v>
      </c>
      <c r="C44" s="25"/>
      <c r="D44" s="54">
        <f>187429225-29501-99571895-1645368-8637608-57448234-17774391-6929</f>
        <v>2315299</v>
      </c>
      <c r="E44" s="25"/>
      <c r="F44" s="54">
        <f>187130265-29108-101030805-3537-8792892-57448234-17774391-6929</f>
        <v>2044369</v>
      </c>
    </row>
    <row r="45" spans="1:6" s="11" customFormat="1">
      <c r="A45" s="24" t="s">
        <v>27</v>
      </c>
      <c r="B45" s="58">
        <f>SUM(B39:B44)</f>
        <v>227889382</v>
      </c>
      <c r="C45" s="29"/>
      <c r="D45" s="58">
        <f>SUM(D39:D44)</f>
        <v>210331429</v>
      </c>
      <c r="E45" s="29"/>
      <c r="F45" s="58">
        <f>SUM(F39:F44)</f>
        <v>202695367</v>
      </c>
    </row>
    <row r="46" spans="1:6" s="11" customFormat="1">
      <c r="A46" s="30"/>
      <c r="B46" s="54"/>
      <c r="C46" s="25"/>
      <c r="D46" s="54"/>
      <c r="E46" s="25"/>
      <c r="F46" s="54"/>
    </row>
    <row r="47" spans="1:6" s="11" customFormat="1">
      <c r="A47" s="24" t="s">
        <v>28</v>
      </c>
      <c r="B47" s="54"/>
      <c r="C47" s="25"/>
      <c r="D47" s="54"/>
      <c r="E47" s="25"/>
      <c r="F47" s="54"/>
    </row>
    <row r="48" spans="1:6" s="11" customFormat="1">
      <c r="A48" s="18" t="s">
        <v>41</v>
      </c>
      <c r="B48" s="54">
        <v>35155288</v>
      </c>
      <c r="C48" s="25"/>
      <c r="D48" s="54">
        <f>36280382</f>
        <v>36280382</v>
      </c>
      <c r="E48" s="25"/>
      <c r="F48" s="54">
        <f>36280382</f>
        <v>36280382</v>
      </c>
    </row>
    <row r="49" spans="1:6" s="11" customFormat="1">
      <c r="A49" s="18" t="s">
        <v>29</v>
      </c>
      <c r="B49" s="54">
        <f>158286+2692</f>
        <v>160978</v>
      </c>
      <c r="C49" s="25"/>
      <c r="D49" s="54">
        <f>90799+2314-11517</f>
        <v>81596</v>
      </c>
      <c r="E49" s="25"/>
      <c r="F49" s="54">
        <f>165069+2565</f>
        <v>167634</v>
      </c>
    </row>
    <row r="50" spans="1:6" s="11" customFormat="1">
      <c r="A50" s="18" t="s">
        <v>30</v>
      </c>
      <c r="B50" s="54">
        <f>11407000+134039583</f>
        <v>145446583</v>
      </c>
      <c r="C50" s="25"/>
      <c r="D50" s="54">
        <f>4913000+99571895</f>
        <v>104484895</v>
      </c>
      <c r="E50" s="25"/>
      <c r="F50" s="54">
        <f>4195000+101030805</f>
        <v>105225805</v>
      </c>
    </row>
    <row r="51" spans="1:6" s="11" customFormat="1">
      <c r="A51" s="18" t="s">
        <v>47</v>
      </c>
      <c r="B51" s="54">
        <f>-590157+590157</f>
        <v>0</v>
      </c>
      <c r="C51" s="25"/>
      <c r="D51" s="56">
        <v>1268078</v>
      </c>
      <c r="E51" s="25"/>
      <c r="F51" s="56">
        <v>470768</v>
      </c>
    </row>
    <row r="52" spans="1:6" s="11" customFormat="1">
      <c r="A52" s="18" t="s">
        <v>31</v>
      </c>
      <c r="B52" s="54">
        <f>2887433+1764098-585047</f>
        <v>4066484</v>
      </c>
      <c r="C52" s="25"/>
      <c r="D52" s="54">
        <f>540311+1990637+127364</f>
        <v>2658312</v>
      </c>
      <c r="E52" s="29"/>
      <c r="F52" s="54">
        <f>495763+2108999</f>
        <v>2604762</v>
      </c>
    </row>
    <row r="53" spans="1:6" s="11" customFormat="1">
      <c r="A53" s="24" t="s">
        <v>32</v>
      </c>
      <c r="B53" s="58">
        <f>SUM(B48:B52)</f>
        <v>184829333</v>
      </c>
      <c r="C53" s="29"/>
      <c r="D53" s="58">
        <f>SUM(D48:D52)</f>
        <v>144773263</v>
      </c>
      <c r="E53" s="25"/>
      <c r="F53" s="58">
        <f>SUM(F48:F52)</f>
        <v>144749351</v>
      </c>
    </row>
    <row r="54" spans="1:6" s="11" customFormat="1">
      <c r="A54" s="18"/>
      <c r="B54" s="54"/>
      <c r="C54" s="25"/>
      <c r="D54" s="54"/>
      <c r="E54" s="25"/>
      <c r="F54" s="54"/>
    </row>
    <row r="55" spans="1:6" s="11" customFormat="1">
      <c r="A55" s="24" t="s">
        <v>33</v>
      </c>
      <c r="B55" s="54"/>
      <c r="C55" s="25"/>
      <c r="D55" s="54"/>
      <c r="E55" s="25"/>
      <c r="F55" s="54"/>
    </row>
    <row r="56" spans="1:6" s="11" customFormat="1">
      <c r="A56" s="18" t="s">
        <v>34</v>
      </c>
      <c r="B56" s="54"/>
      <c r="C56" s="25"/>
      <c r="D56" s="54"/>
      <c r="E56" s="25"/>
      <c r="F56" s="54"/>
    </row>
    <row r="57" spans="1:6" s="11" customFormat="1">
      <c r="A57" s="18" t="s">
        <v>35</v>
      </c>
      <c r="B57" s="54">
        <f>4000</f>
        <v>4000</v>
      </c>
      <c r="C57" s="25"/>
      <c r="D57" s="54">
        <f>4000</f>
        <v>4000</v>
      </c>
      <c r="E57" s="25"/>
      <c r="F57" s="54">
        <f>4000</f>
        <v>4000</v>
      </c>
    </row>
    <row r="58" spans="1:6" s="11" customFormat="1">
      <c r="A58" s="18" t="s">
        <v>36</v>
      </c>
      <c r="B58" s="54">
        <v>20000</v>
      </c>
      <c r="C58" s="25"/>
      <c r="D58" s="54">
        <v>20000</v>
      </c>
      <c r="E58" s="25"/>
      <c r="F58" s="54">
        <v>20000</v>
      </c>
    </row>
    <row r="59" spans="1:6" s="11" customFormat="1">
      <c r="A59" s="18" t="s">
        <v>37</v>
      </c>
      <c r="B59" s="57">
        <v>10985302</v>
      </c>
      <c r="C59" s="25"/>
      <c r="D59" s="57">
        <f>10211984+485331</f>
        <v>10697315</v>
      </c>
      <c r="E59" s="25"/>
      <c r="F59" s="57">
        <v>12970522</v>
      </c>
    </row>
    <row r="60" spans="1:6" s="11" customFormat="1">
      <c r="A60" s="24" t="s">
        <v>38</v>
      </c>
      <c r="B60" s="61">
        <f>SUM(B57:B59)</f>
        <v>11009302</v>
      </c>
      <c r="C60" s="29"/>
      <c r="D60" s="61">
        <f>SUM(D57:D59)</f>
        <v>10721315</v>
      </c>
      <c r="E60" s="29"/>
      <c r="F60" s="61">
        <f>SUM(F57:F59)</f>
        <v>12994522</v>
      </c>
    </row>
    <row r="61" spans="1:6" s="11" customFormat="1" ht="18" thickBot="1">
      <c r="A61" s="31" t="s">
        <v>39</v>
      </c>
      <c r="B61" s="62">
        <f>B45+B53+B60</f>
        <v>423728017</v>
      </c>
      <c r="C61" s="32"/>
      <c r="D61" s="62">
        <f>D45+D53+D60</f>
        <v>365826007</v>
      </c>
      <c r="E61" s="33"/>
      <c r="F61" s="62">
        <f>F45+F53+F60</f>
        <v>360439240</v>
      </c>
    </row>
    <row r="62" spans="1:6" s="11" customFormat="1" ht="18" thickTop="1">
      <c r="A62" s="18"/>
      <c r="B62" s="43"/>
      <c r="C62" s="23"/>
      <c r="D62" s="34"/>
      <c r="E62" s="34"/>
      <c r="F62" s="35"/>
    </row>
    <row r="63" spans="1:6" s="11" customFormat="1" ht="15" customHeight="1">
      <c r="A63" s="15"/>
      <c r="B63" s="16"/>
      <c r="C63" s="36"/>
      <c r="D63" s="16"/>
      <c r="E63" s="36"/>
      <c r="F63" s="17"/>
    </row>
    <row r="64" spans="1:6" s="11" customFormat="1" ht="19.5" customHeight="1">
      <c r="A64" s="46" t="s">
        <v>44</v>
      </c>
      <c r="B64" s="23"/>
      <c r="C64" s="47"/>
      <c r="D64" s="48"/>
      <c r="E64" s="48"/>
      <c r="F64" s="49"/>
    </row>
    <row r="65" spans="1:8" s="11" customFormat="1">
      <c r="A65" s="45" t="s">
        <v>51</v>
      </c>
      <c r="B65" s="37"/>
      <c r="C65" s="38"/>
      <c r="D65" s="39"/>
      <c r="E65" s="37"/>
      <c r="F65" s="39"/>
    </row>
    <row r="66" spans="1:8" s="11" customFormat="1">
      <c r="A66" s="18" t="s">
        <v>43</v>
      </c>
      <c r="B66" s="23"/>
      <c r="C66" s="23"/>
      <c r="D66" s="40"/>
      <c r="E66" s="23"/>
      <c r="F66" s="40"/>
      <c r="G66" s="23"/>
      <c r="H66" s="23"/>
    </row>
    <row r="67" spans="1:8" s="11" customFormat="1">
      <c r="A67" s="15" t="s">
        <v>45</v>
      </c>
      <c r="B67" s="41"/>
      <c r="C67" s="41"/>
      <c r="D67" s="41"/>
      <c r="E67" s="41"/>
      <c r="F67" s="42"/>
    </row>
    <row r="69" spans="1:8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- 11 April 2012</vt:lpstr>
      <vt:lpstr>'Balance Sheet - 11 April 2012'!Print_Area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2012-04-23T14:42:20Z</cp:lastPrinted>
  <dcterms:created xsi:type="dcterms:W3CDTF">2009-02-04T22:27:27Z</dcterms:created>
  <dcterms:modified xsi:type="dcterms:W3CDTF">2012-04-25T19:52:35Z</dcterms:modified>
</cp:coreProperties>
</file>